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0515" windowHeight="4695" firstSheet="46" activeTab="51"/>
  </bookViews>
  <sheets>
    <sheet name="O-xylene calibration curve" sheetId="6" r:id="rId1"/>
    <sheet name="m-xylene" sheetId="13" r:id="rId2"/>
    <sheet name="Ethylbenzene calibration curve" sheetId="7" r:id="rId3"/>
    <sheet name="(±)-Limonene calibration" sheetId="8" r:id="rId4"/>
    <sheet name="α-pinene calibration" sheetId="9" r:id="rId5"/>
    <sheet name="α-terpineol calibration" sheetId="10" r:id="rId6"/>
    <sheet name="(±)-linalool standard cal" sheetId="11" r:id="rId7"/>
    <sheet name="Decane" sheetId="22" r:id="rId8"/>
    <sheet name="pCymene" sheetId="23" r:id="rId9"/>
    <sheet name="2-undecanone" sheetId="25" r:id="rId10"/>
    <sheet name="UNDECANOIC ACID" sheetId="30" r:id="rId11"/>
    <sheet name="Beta farnesene" sheetId="27" r:id="rId12"/>
    <sheet name="Trans Farnesol " sheetId="28" r:id="rId13"/>
    <sheet name="Recovery" sheetId="29" r:id="rId14"/>
    <sheet name="Tv1muya" sheetId="31" r:id="rId15"/>
    <sheet name="Tv1kya" sheetId="32" r:id="rId16"/>
    <sheet name="Tv1kyb" sheetId="33" r:id="rId17"/>
    <sheet name="Tv1Kyc" sheetId="34" r:id="rId18"/>
    <sheet name="Tv2Muya" sheetId="35" r:id="rId19"/>
    <sheet name="Tv2kya" sheetId="36" r:id="rId20"/>
    <sheet name="Tv2kyb" sheetId="37" r:id="rId21"/>
    <sheet name="Tv2Kyc" sheetId="38" r:id="rId22"/>
    <sheet name="Tv2Kyd" sheetId="39" r:id="rId23"/>
    <sheet name="Tv3muya" sheetId="40" r:id="rId24"/>
    <sheet name="Tv3muyb" sheetId="41" r:id="rId25"/>
    <sheet name="Tv3muyc" sheetId="42" r:id="rId26"/>
    <sheet name="Tv3Kya" sheetId="43" r:id="rId27"/>
    <sheet name="Tv4muya" sheetId="44" r:id="rId28"/>
    <sheet name="Tv4muyb" sheetId="45" r:id="rId29"/>
    <sheet name="Tv4Muyc" sheetId="46" r:id="rId30"/>
    <sheet name="Tv4kya" sheetId="47" r:id="rId31"/>
    <sheet name="Tv4kyb" sheetId="48" r:id="rId32"/>
    <sheet name="Tv4kyc" sheetId="49" r:id="rId33"/>
    <sheet name="Densities and yield" sheetId="56" r:id="rId34"/>
    <sheet name="Major components and sample PCA" sheetId="62" r:id="rId35"/>
    <sheet name="Major compounds" sheetId="51" r:id="rId36"/>
    <sheet name="Factor scors" sheetId="52" r:id="rId37"/>
    <sheet name="MLR" sheetId="53" r:id="rId38"/>
    <sheet name="Components for AHC" sheetId="63" r:id="rId39"/>
    <sheet name="ANOVA_HID" sheetId="15" state="hidden" r:id="rId40"/>
    <sheet name="ANOVA_HID1" sheetId="17" state="hidden" r:id="rId41"/>
    <sheet name="ANOVA_HID2" sheetId="19" state="hidden" r:id="rId42"/>
    <sheet name="ANOVA_HID3" sheetId="21" state="hidden" r:id="rId43"/>
    <sheet name="Percentage yield" sheetId="61" r:id="rId44"/>
    <sheet name="Chemotype 1 and 2 Repelle EXPT1" sheetId="50" r:id="rId45"/>
    <sheet name="Chemotypes 1 and 2 repellency 2" sheetId="54" r:id="rId46"/>
    <sheet name=" Repellency ofChemotyes 1 and 2" sheetId="68" r:id="rId47"/>
    <sheet name="ANOVA_HID4" sheetId="74" state="hidden" r:id="rId48"/>
    <sheet name="ANOVA_HID5" sheetId="76" state="hidden" r:id="rId49"/>
    <sheet name="ANOVA_HID6" sheetId="78" state="hidden" r:id="rId50"/>
    <sheet name="ANOVA_HID7" sheetId="80" state="hidden" r:id="rId51"/>
    <sheet name="Chemotype3 Repell expt 1&amp;2" sheetId="72" r:id="rId52"/>
    <sheet name="graph1" sheetId="55" r:id="rId53"/>
    <sheet name="Farnesol repellency expt1" sheetId="81" r:id="rId54"/>
    <sheet name="Farnesol std repellecny Expt2" sheetId="5" r:id="rId55"/>
    <sheet name="overalFarnesol sheet repellency" sheetId="82" r:id="rId56"/>
    <sheet name="Farnesol repellency av." sheetId="83" r:id="rId57"/>
    <sheet name="Farnesol std graph" sheetId="84" r:id="rId58"/>
  </sheets>
  <definedNames>
    <definedName name="xdata1" hidden="1">-0.204+(ROW(OFFSET(#REF!,0,0,70,1))-1)*0.0916521739</definedName>
    <definedName name="xdata3" hidden="1">0+(ROW(OFFSET(#REF!,0,0,70,1))-1)*0.0886956522</definedName>
    <definedName name="ydata2" hidden="1">0+1*[0]!xdata1-5.11590288148328*(1.01851851851852+([0]!xdata1-1.68765432098765)^2/290.331111111111)^0.5</definedName>
    <definedName name="ydata4" hidden="1">0+1*[0]!xdata3+5.11590288148328*(1.01851851851852+([0]!xdata3-1.68765432098765)^2/290.331111111111)^0.5</definedName>
  </definedNames>
  <calcPr calcId="145621"/>
</workbook>
</file>

<file path=xl/calcChain.xml><?xml version="1.0" encoding="utf-8"?>
<calcChain xmlns="http://schemas.openxmlformats.org/spreadsheetml/2006/main">
  <c r="L6" i="81" l="1"/>
  <c r="L7" i="81"/>
  <c r="L8" i="81"/>
  <c r="L9" i="81"/>
  <c r="L10" i="81"/>
  <c r="L11" i="81"/>
  <c r="L12" i="81"/>
  <c r="L13" i="81"/>
  <c r="L14" i="81"/>
  <c r="L15" i="81"/>
  <c r="L16" i="81"/>
  <c r="L17" i="81"/>
  <c r="L18" i="81"/>
  <c r="L19" i="81"/>
  <c r="L5" i="81"/>
  <c r="I6" i="81"/>
  <c r="I7" i="81"/>
  <c r="I8" i="81"/>
  <c r="I9" i="81"/>
  <c r="I10" i="81"/>
  <c r="I11" i="81"/>
  <c r="I12" i="81"/>
  <c r="I13" i="81"/>
  <c r="I14" i="81"/>
  <c r="I15" i="81"/>
  <c r="I16" i="81"/>
  <c r="I17" i="81"/>
  <c r="I18" i="81"/>
  <c r="I19" i="81"/>
  <c r="I5" i="81"/>
  <c r="F6" i="81"/>
  <c r="F7" i="81"/>
  <c r="F8" i="81"/>
  <c r="F9" i="81"/>
  <c r="F10" i="81"/>
  <c r="F11" i="81"/>
  <c r="F12" i="81"/>
  <c r="F13" i="81"/>
  <c r="F14" i="81"/>
  <c r="F15" i="81"/>
  <c r="F16" i="81"/>
  <c r="F17" i="81"/>
  <c r="F18" i="81"/>
  <c r="F19" i="81"/>
  <c r="F5" i="81"/>
  <c r="J27" i="50" l="1"/>
  <c r="J28" i="50"/>
  <c r="J29" i="50"/>
  <c r="J30" i="50"/>
  <c r="J31" i="50"/>
  <c r="J32" i="50"/>
  <c r="J33" i="50"/>
  <c r="J34" i="50"/>
  <c r="J35" i="50"/>
  <c r="J36" i="50"/>
  <c r="J37" i="50"/>
  <c r="J38" i="50"/>
  <c r="J39" i="50"/>
  <c r="J40" i="50"/>
  <c r="J26" i="50"/>
  <c r="G27" i="50"/>
  <c r="G28" i="50"/>
  <c r="G29" i="50"/>
  <c r="G30" i="50"/>
  <c r="G31" i="50"/>
  <c r="G32" i="50"/>
  <c r="G33" i="50"/>
  <c r="G34" i="50"/>
  <c r="G35" i="50"/>
  <c r="G36" i="50"/>
  <c r="G37" i="50"/>
  <c r="G38" i="50"/>
  <c r="G39" i="50"/>
  <c r="G40" i="50"/>
  <c r="G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26" i="50"/>
  <c r="G7" i="50"/>
  <c r="G8" i="50"/>
  <c r="G9" i="50"/>
  <c r="G10" i="50"/>
  <c r="G11" i="50"/>
  <c r="G12" i="50"/>
  <c r="G13" i="50"/>
  <c r="G14" i="50"/>
  <c r="G15" i="50"/>
  <c r="G16" i="50"/>
  <c r="G17" i="50"/>
  <c r="G18" i="50"/>
  <c r="G19" i="50"/>
  <c r="G20" i="50"/>
  <c r="G6" i="50"/>
  <c r="J7" i="50"/>
  <c r="J8" i="50"/>
  <c r="J9" i="50"/>
  <c r="J10" i="50"/>
  <c r="J11" i="50"/>
  <c r="J12" i="50"/>
  <c r="J13" i="50"/>
  <c r="J14" i="50"/>
  <c r="J15" i="50"/>
  <c r="J16" i="50"/>
  <c r="J17" i="50"/>
  <c r="J18" i="50"/>
  <c r="J19" i="50"/>
  <c r="J20" i="50"/>
  <c r="J6" i="50"/>
  <c r="D7" i="50"/>
  <c r="D8" i="50"/>
  <c r="D9" i="50"/>
  <c r="D10" i="50"/>
  <c r="D11" i="50"/>
  <c r="D12" i="50"/>
  <c r="D13" i="50"/>
  <c r="D14" i="50"/>
  <c r="D15" i="50"/>
  <c r="D16" i="50"/>
  <c r="D17" i="50"/>
  <c r="D18" i="50"/>
  <c r="D19" i="50"/>
  <c r="D20" i="50"/>
  <c r="D6" i="50"/>
  <c r="W26" i="54" l="1"/>
  <c r="W24" i="54"/>
  <c r="W22" i="54"/>
  <c r="W20" i="54"/>
  <c r="U28" i="54"/>
  <c r="U26" i="54"/>
  <c r="U24" i="54"/>
  <c r="U22" i="54"/>
  <c r="U20" i="54"/>
  <c r="S28" i="54"/>
  <c r="S26" i="54"/>
  <c r="S24" i="54"/>
  <c r="S22" i="54"/>
  <c r="S20" i="54"/>
  <c r="W12" i="54"/>
  <c r="W10" i="54"/>
  <c r="W8" i="54"/>
  <c r="W6" i="54"/>
  <c r="U14" i="54"/>
  <c r="U12" i="54"/>
  <c r="U10" i="54"/>
  <c r="U8" i="54"/>
  <c r="U6" i="54"/>
  <c r="S12" i="54"/>
  <c r="S10" i="54"/>
  <c r="S8" i="54"/>
  <c r="S6" i="54"/>
  <c r="N20" i="54"/>
  <c r="N21" i="54"/>
  <c r="N22" i="54"/>
  <c r="N23" i="54"/>
  <c r="N24" i="54"/>
  <c r="N25" i="54"/>
  <c r="N26" i="54"/>
  <c r="N27" i="54"/>
  <c r="N28" i="54"/>
  <c r="N19" i="54"/>
  <c r="J20" i="54"/>
  <c r="J21" i="54"/>
  <c r="J22" i="54"/>
  <c r="J23" i="54"/>
  <c r="J24" i="54"/>
  <c r="J25" i="54"/>
  <c r="J26" i="54"/>
  <c r="J27" i="54"/>
  <c r="J28" i="54"/>
  <c r="J19" i="54"/>
  <c r="F20" i="54"/>
  <c r="F21" i="54"/>
  <c r="F22" i="54"/>
  <c r="F23" i="54"/>
  <c r="F24" i="54"/>
  <c r="F25" i="54"/>
  <c r="F26" i="54"/>
  <c r="F27" i="54"/>
  <c r="F28" i="54"/>
  <c r="F19" i="54"/>
  <c r="N6" i="54"/>
  <c r="N7" i="54"/>
  <c r="N8" i="54"/>
  <c r="N9" i="54"/>
  <c r="N10" i="54"/>
  <c r="N11" i="54"/>
  <c r="N12" i="54"/>
  <c r="N13" i="54"/>
  <c r="N14" i="54"/>
  <c r="N5" i="54"/>
  <c r="J6" i="54"/>
  <c r="J7" i="54"/>
  <c r="J8" i="54"/>
  <c r="J9" i="54"/>
  <c r="J10" i="54"/>
  <c r="J11" i="54"/>
  <c r="J12" i="54"/>
  <c r="J13" i="54"/>
  <c r="J14" i="54"/>
  <c r="J5" i="54"/>
  <c r="F6" i="54"/>
  <c r="F7" i="54"/>
  <c r="F8" i="54"/>
  <c r="F9" i="54"/>
  <c r="F10" i="54"/>
  <c r="F11" i="54"/>
  <c r="F12" i="54"/>
  <c r="F13" i="54"/>
  <c r="F14" i="54"/>
  <c r="F5" i="54"/>
  <c r="I29" i="5"/>
  <c r="I27" i="5"/>
  <c r="I25" i="5"/>
  <c r="I23" i="5"/>
  <c r="I21" i="5"/>
  <c r="G29" i="5"/>
  <c r="G27" i="5"/>
  <c r="G25" i="5"/>
  <c r="G23" i="5"/>
  <c r="G21" i="5"/>
  <c r="E29" i="5"/>
  <c r="E27" i="5"/>
  <c r="E25" i="5"/>
  <c r="E23" i="5"/>
  <c r="E21" i="5"/>
  <c r="W6" i="5"/>
  <c r="W7" i="5"/>
  <c r="W8" i="5"/>
  <c r="W9" i="5"/>
  <c r="W10" i="5"/>
  <c r="W11" i="5"/>
  <c r="W12" i="5"/>
  <c r="W13" i="5"/>
  <c r="W14" i="5"/>
  <c r="W5" i="5"/>
  <c r="S6" i="5"/>
  <c r="S7" i="5"/>
  <c r="S8" i="5"/>
  <c r="S9" i="5"/>
  <c r="S10" i="5"/>
  <c r="S11" i="5"/>
  <c r="S12" i="5"/>
  <c r="S13" i="5"/>
  <c r="S14" i="5"/>
  <c r="S5" i="5"/>
  <c r="O6" i="5"/>
  <c r="O7" i="5"/>
  <c r="O8" i="5"/>
  <c r="O9" i="5"/>
  <c r="O10" i="5"/>
  <c r="O11" i="5"/>
  <c r="O12" i="5"/>
  <c r="O13" i="5"/>
  <c r="O14" i="5"/>
  <c r="O5" i="5"/>
  <c r="K29" i="56" l="1"/>
  <c r="K30" i="56"/>
  <c r="K31" i="56"/>
  <c r="K32" i="56"/>
  <c r="K33" i="56"/>
  <c r="K34" i="56"/>
  <c r="K35" i="56"/>
  <c r="K36" i="56"/>
  <c r="K37" i="56"/>
  <c r="K38" i="56"/>
  <c r="K39" i="56"/>
  <c r="K40" i="56"/>
  <c r="K41" i="56"/>
  <c r="K42" i="56"/>
  <c r="K43" i="56"/>
  <c r="K44" i="56"/>
  <c r="K45" i="56"/>
  <c r="K46" i="56"/>
  <c r="J29" i="56"/>
  <c r="J30" i="56"/>
  <c r="J31" i="56"/>
  <c r="J32" i="56"/>
  <c r="J33" i="56"/>
  <c r="J34" i="56"/>
  <c r="J35" i="56"/>
  <c r="J36" i="56"/>
  <c r="J37" i="56"/>
  <c r="J38" i="56"/>
  <c r="J39" i="56"/>
  <c r="J40" i="56"/>
  <c r="J41" i="56"/>
  <c r="J42" i="56"/>
  <c r="J43" i="56"/>
  <c r="J44" i="56"/>
  <c r="J45" i="56"/>
  <c r="J46" i="56"/>
  <c r="I29" i="56"/>
  <c r="I30" i="56"/>
  <c r="I31" i="56"/>
  <c r="I32" i="56"/>
  <c r="I33" i="56"/>
  <c r="I34" i="56"/>
  <c r="I35" i="56"/>
  <c r="I36" i="56"/>
  <c r="I37" i="56"/>
  <c r="I38" i="56"/>
  <c r="I39" i="56"/>
  <c r="I40" i="56"/>
  <c r="I41" i="56"/>
  <c r="I42" i="56"/>
  <c r="I43" i="56"/>
  <c r="I44" i="56"/>
  <c r="I45" i="56"/>
  <c r="I46" i="56"/>
  <c r="K28" i="56"/>
  <c r="J28" i="56"/>
  <c r="I28" i="56"/>
  <c r="F29" i="56"/>
  <c r="F30" i="56"/>
  <c r="F31" i="56"/>
  <c r="F32" i="56"/>
  <c r="F33" i="56"/>
  <c r="F34" i="56"/>
  <c r="F35" i="56"/>
  <c r="F36" i="56"/>
  <c r="F37" i="56"/>
  <c r="F38" i="56"/>
  <c r="F39" i="56"/>
  <c r="F40" i="56"/>
  <c r="F41" i="56"/>
  <c r="F42" i="56"/>
  <c r="F43" i="56"/>
  <c r="F44" i="56"/>
  <c r="F45" i="56"/>
  <c r="F46" i="56"/>
  <c r="E29" i="56"/>
  <c r="E30" i="56"/>
  <c r="E31" i="56"/>
  <c r="E32" i="56"/>
  <c r="E33" i="56"/>
  <c r="E34" i="56"/>
  <c r="E35" i="56"/>
  <c r="E36" i="56"/>
  <c r="E37" i="56"/>
  <c r="E38" i="56"/>
  <c r="E39" i="56"/>
  <c r="E40" i="56"/>
  <c r="E41" i="56"/>
  <c r="E42" i="56"/>
  <c r="E43" i="56"/>
  <c r="E44" i="56"/>
  <c r="E45" i="56"/>
  <c r="E46" i="56"/>
  <c r="D29" i="56"/>
  <c r="D30" i="56"/>
  <c r="D31" i="56"/>
  <c r="D32" i="56"/>
  <c r="D33" i="56"/>
  <c r="D34" i="56"/>
  <c r="D35" i="56"/>
  <c r="D36" i="56"/>
  <c r="D37" i="56"/>
  <c r="D38" i="56"/>
  <c r="D39" i="56"/>
  <c r="D40" i="56"/>
  <c r="D41" i="56"/>
  <c r="D42" i="56"/>
  <c r="D43" i="56"/>
  <c r="D44" i="56"/>
  <c r="D45" i="56"/>
  <c r="D46" i="56"/>
  <c r="F28" i="56"/>
  <c r="E28" i="56"/>
  <c r="D28" i="56"/>
  <c r="M5" i="56"/>
  <c r="M6" i="56"/>
  <c r="M7" i="56"/>
  <c r="M8" i="56"/>
  <c r="M9" i="56"/>
  <c r="M10" i="56"/>
  <c r="M11" i="56"/>
  <c r="M12" i="56"/>
  <c r="M13" i="56"/>
  <c r="M14" i="56"/>
  <c r="M15" i="56"/>
  <c r="M16" i="56"/>
  <c r="M17" i="56"/>
  <c r="M18" i="56"/>
  <c r="M19" i="56"/>
  <c r="M20" i="56"/>
  <c r="M21" i="56"/>
  <c r="M22" i="56"/>
  <c r="L5" i="56"/>
  <c r="L6" i="56"/>
  <c r="L7" i="56"/>
  <c r="L8" i="56"/>
  <c r="L9" i="56"/>
  <c r="L10" i="56"/>
  <c r="L11" i="56"/>
  <c r="L12" i="56"/>
  <c r="L13" i="56"/>
  <c r="L14" i="56"/>
  <c r="L15" i="56"/>
  <c r="L16" i="56"/>
  <c r="L17" i="56"/>
  <c r="L18" i="56"/>
  <c r="L19" i="56"/>
  <c r="L20" i="56"/>
  <c r="L21" i="56"/>
  <c r="L22" i="56"/>
  <c r="M4" i="56"/>
  <c r="L4" i="56"/>
  <c r="M6" i="54" l="1"/>
  <c r="M7" i="54"/>
  <c r="M8" i="54"/>
  <c r="M9" i="54"/>
  <c r="M10" i="54"/>
  <c r="M11" i="54"/>
  <c r="M12" i="54"/>
  <c r="M13" i="54"/>
  <c r="M14" i="54"/>
  <c r="M5" i="54"/>
  <c r="I6" i="54"/>
  <c r="I7" i="54"/>
  <c r="I8" i="54"/>
  <c r="I9" i="54"/>
  <c r="I10" i="54"/>
  <c r="I11" i="54"/>
  <c r="I12" i="54"/>
  <c r="I13" i="54"/>
  <c r="I14" i="54"/>
  <c r="I5" i="54"/>
  <c r="E6" i="54"/>
  <c r="E7" i="54"/>
  <c r="E8" i="54"/>
  <c r="E9" i="54"/>
  <c r="E10" i="54"/>
  <c r="E11" i="54"/>
  <c r="E12" i="54"/>
  <c r="E13" i="54"/>
  <c r="E14" i="54"/>
  <c r="E5" i="54"/>
  <c r="M20" i="54"/>
  <c r="M21" i="54"/>
  <c r="M22" i="54"/>
  <c r="M23" i="54"/>
  <c r="M24" i="54"/>
  <c r="M25" i="54"/>
  <c r="M26" i="54"/>
  <c r="M27" i="54"/>
  <c r="M28" i="54"/>
  <c r="M19" i="54"/>
  <c r="I20" i="54"/>
  <c r="I21" i="54"/>
  <c r="I22" i="54"/>
  <c r="I23" i="54"/>
  <c r="I24" i="54"/>
  <c r="I25" i="54"/>
  <c r="I26" i="54"/>
  <c r="I27" i="54"/>
  <c r="I28" i="54"/>
  <c r="I19" i="54"/>
  <c r="E20" i="54"/>
  <c r="E21" i="54"/>
  <c r="E22" i="54"/>
  <c r="E23" i="54"/>
  <c r="E24" i="54"/>
  <c r="E25" i="54"/>
  <c r="E26" i="54"/>
  <c r="E27" i="54"/>
  <c r="E28" i="54"/>
  <c r="E19" i="54"/>
  <c r="N50" i="35" l="1"/>
  <c r="M14" i="45"/>
  <c r="O5" i="44"/>
  <c r="O6" i="44"/>
  <c r="O7" i="44"/>
  <c r="O8" i="44"/>
  <c r="O9" i="44"/>
  <c r="O10" i="44"/>
  <c r="O11" i="44"/>
  <c r="O12" i="44"/>
  <c r="O13" i="44"/>
  <c r="O14" i="44"/>
  <c r="O15" i="44"/>
  <c r="O16" i="44"/>
  <c r="O17" i="44"/>
  <c r="N5" i="44"/>
  <c r="N6" i="44"/>
  <c r="N7" i="44"/>
  <c r="N8" i="44"/>
  <c r="N9" i="44"/>
  <c r="N10" i="44"/>
  <c r="N11" i="44"/>
  <c r="N12" i="44"/>
  <c r="N13" i="44"/>
  <c r="N14" i="44"/>
  <c r="N15" i="44"/>
  <c r="N16" i="44"/>
  <c r="N17" i="44"/>
  <c r="M5" i="44"/>
  <c r="M6" i="44"/>
  <c r="M7" i="44"/>
  <c r="M8" i="44"/>
  <c r="M9" i="44"/>
  <c r="M10" i="44"/>
  <c r="M11" i="44"/>
  <c r="M12" i="44"/>
  <c r="M13" i="44"/>
  <c r="M14" i="44"/>
  <c r="M15" i="44"/>
  <c r="M16" i="44"/>
  <c r="M17" i="44"/>
  <c r="F17" i="44"/>
  <c r="I5" i="44"/>
  <c r="I6" i="44"/>
  <c r="I7" i="44"/>
  <c r="I8" i="44"/>
  <c r="I9" i="44"/>
  <c r="I10" i="44"/>
  <c r="I11" i="44"/>
  <c r="I12" i="44"/>
  <c r="I13" i="44"/>
  <c r="I14" i="44"/>
  <c r="I15" i="44"/>
  <c r="I16" i="44"/>
  <c r="M37" i="28"/>
  <c r="M38" i="28"/>
  <c r="M36" i="28"/>
  <c r="L18" i="25"/>
  <c r="M33" i="28"/>
  <c r="M34" i="28"/>
  <c r="M35" i="28"/>
  <c r="M19" i="10"/>
  <c r="L16" i="22"/>
  <c r="M10" i="9"/>
  <c r="F5" i="44"/>
  <c r="F6" i="44"/>
  <c r="F7" i="44"/>
  <c r="F8" i="44"/>
  <c r="F9" i="44"/>
  <c r="F10" i="44"/>
  <c r="F11" i="44"/>
  <c r="F12" i="44"/>
  <c r="F13" i="44"/>
  <c r="F14" i="44"/>
  <c r="F15" i="44"/>
  <c r="F16" i="44"/>
  <c r="M31" i="28"/>
  <c r="M32" i="28"/>
  <c r="M30" i="28"/>
  <c r="L17" i="25"/>
  <c r="M27" i="28"/>
  <c r="M28" i="28"/>
  <c r="M29" i="28"/>
  <c r="M18" i="10"/>
  <c r="L15" i="22"/>
  <c r="O6" i="48"/>
  <c r="O7" i="48"/>
  <c r="O8" i="48"/>
  <c r="O9" i="48"/>
  <c r="O10" i="48"/>
  <c r="O11" i="48"/>
  <c r="O12" i="48"/>
  <c r="O13" i="48"/>
  <c r="O14" i="48"/>
  <c r="O15" i="48"/>
  <c r="O16" i="48"/>
  <c r="N6" i="48"/>
  <c r="N7" i="48"/>
  <c r="N8" i="48"/>
  <c r="N9" i="48"/>
  <c r="N10" i="48"/>
  <c r="N11" i="48"/>
  <c r="N12" i="48"/>
  <c r="N13" i="48"/>
  <c r="N14" i="48"/>
  <c r="N15" i="48"/>
  <c r="N16" i="48"/>
  <c r="M6" i="48"/>
  <c r="M7" i="48"/>
  <c r="M8" i="48"/>
  <c r="M9" i="48"/>
  <c r="M10" i="48"/>
  <c r="M11" i="48"/>
  <c r="M12" i="48"/>
  <c r="M13" i="48"/>
  <c r="M14" i="48"/>
  <c r="M15" i="48"/>
  <c r="M16" i="48"/>
  <c r="O5" i="48"/>
  <c r="N5" i="48"/>
  <c r="M5" i="48"/>
  <c r="F16" i="48"/>
  <c r="I16" i="48"/>
  <c r="I6" i="48"/>
  <c r="I7" i="48"/>
  <c r="I8" i="48"/>
  <c r="I9" i="48"/>
  <c r="I10" i="48"/>
  <c r="I11" i="48"/>
  <c r="I12" i="48"/>
  <c r="I13" i="48"/>
  <c r="I14" i="48"/>
  <c r="I15" i="48"/>
  <c r="I5" i="48"/>
  <c r="M26" i="28"/>
  <c r="M17" i="10"/>
  <c r="M23" i="28"/>
  <c r="M24" i="28"/>
  <c r="M25" i="28"/>
  <c r="L15" i="25"/>
  <c r="L16" i="25"/>
  <c r="M16" i="10"/>
  <c r="L14" i="22"/>
  <c r="M8" i="8"/>
  <c r="M9" i="9"/>
  <c r="O6" i="49" l="1"/>
  <c r="O7" i="49"/>
  <c r="O8" i="49"/>
  <c r="O9" i="49"/>
  <c r="O10" i="49"/>
  <c r="O11" i="49"/>
  <c r="O12" i="49"/>
  <c r="O13" i="49"/>
  <c r="O14" i="49"/>
  <c r="O15" i="49"/>
  <c r="O16" i="49"/>
  <c r="O17" i="49"/>
  <c r="O18" i="49"/>
  <c r="O19" i="49"/>
  <c r="O20" i="49"/>
  <c r="O21" i="49"/>
  <c r="O22" i="49"/>
  <c r="N6" i="49"/>
  <c r="N7" i="49"/>
  <c r="N8" i="49"/>
  <c r="N9" i="49"/>
  <c r="N10" i="49"/>
  <c r="N11" i="49"/>
  <c r="N12" i="49"/>
  <c r="N13" i="49"/>
  <c r="N14" i="49"/>
  <c r="N15" i="49"/>
  <c r="N16" i="49"/>
  <c r="N17" i="49"/>
  <c r="N18" i="49"/>
  <c r="N19" i="49"/>
  <c r="N20" i="49"/>
  <c r="N21" i="49"/>
  <c r="N22" i="49"/>
  <c r="M6" i="49"/>
  <c r="M7" i="49"/>
  <c r="M8" i="49"/>
  <c r="M9" i="49"/>
  <c r="M10" i="49"/>
  <c r="M11" i="49"/>
  <c r="M12" i="49"/>
  <c r="M13" i="49"/>
  <c r="M14" i="49"/>
  <c r="M15" i="49"/>
  <c r="M16" i="49"/>
  <c r="M17" i="49"/>
  <c r="M18" i="49"/>
  <c r="M19" i="49"/>
  <c r="M20" i="49"/>
  <c r="M21" i="49"/>
  <c r="M22" i="49"/>
  <c r="M5" i="49"/>
  <c r="O5" i="49"/>
  <c r="N5" i="49"/>
  <c r="I6" i="49"/>
  <c r="I7" i="49"/>
  <c r="I8" i="49"/>
  <c r="I22" i="49" s="1"/>
  <c r="I9" i="49"/>
  <c r="I10" i="49"/>
  <c r="I11" i="49"/>
  <c r="I12" i="49"/>
  <c r="I13" i="49"/>
  <c r="I14" i="49"/>
  <c r="I15" i="49"/>
  <c r="I16" i="49"/>
  <c r="I17" i="49"/>
  <c r="I18" i="49"/>
  <c r="I19" i="49"/>
  <c r="I20" i="49"/>
  <c r="I21" i="49"/>
  <c r="I5" i="49"/>
  <c r="M20" i="28"/>
  <c r="M21" i="28"/>
  <c r="M22" i="28"/>
  <c r="M15" i="10"/>
  <c r="M19" i="28"/>
  <c r="M14" i="10"/>
  <c r="M12" i="28"/>
  <c r="M13" i="28"/>
  <c r="M14" i="28"/>
  <c r="M15" i="28"/>
  <c r="M16" i="28"/>
  <c r="M17" i="28"/>
  <c r="M18" i="28"/>
  <c r="L14" i="25"/>
  <c r="L13" i="22"/>
  <c r="F22" i="49"/>
  <c r="V6" i="5"/>
  <c r="V7" i="5"/>
  <c r="V8" i="5"/>
  <c r="V9" i="5"/>
  <c r="V10" i="5"/>
  <c r="V11" i="5"/>
  <c r="V12" i="5"/>
  <c r="V13" i="5"/>
  <c r="V14" i="5"/>
  <c r="V5" i="5"/>
  <c r="R6" i="5"/>
  <c r="R7" i="5"/>
  <c r="R8" i="5"/>
  <c r="R9" i="5"/>
  <c r="R10" i="5"/>
  <c r="R11" i="5"/>
  <c r="R12" i="5"/>
  <c r="R13" i="5"/>
  <c r="R14" i="5"/>
  <c r="R5" i="5"/>
  <c r="N6" i="5"/>
  <c r="N7" i="5"/>
  <c r="N8" i="5"/>
  <c r="N9" i="5"/>
  <c r="N10" i="5"/>
  <c r="N11" i="5"/>
  <c r="N12" i="5"/>
  <c r="N13" i="5"/>
  <c r="N14" i="5"/>
  <c r="N5" i="5"/>
  <c r="F6" i="49" l="1"/>
  <c r="F7" i="49"/>
  <c r="F8" i="49"/>
  <c r="F9" i="49"/>
  <c r="F10" i="49"/>
  <c r="F11" i="49"/>
  <c r="F12" i="49"/>
  <c r="F13" i="49"/>
  <c r="F14" i="49"/>
  <c r="F15" i="49"/>
  <c r="F16" i="49"/>
  <c r="F17" i="49"/>
  <c r="F18" i="49"/>
  <c r="F19" i="49"/>
  <c r="F20" i="49"/>
  <c r="F21" i="49"/>
  <c r="F5" i="49"/>
  <c r="M13" i="10"/>
  <c r="M12" i="10"/>
  <c r="L13" i="25"/>
  <c r="L12" i="22"/>
  <c r="F6" i="48" l="1"/>
  <c r="F7" i="48"/>
  <c r="F8" i="48"/>
  <c r="F9" i="48"/>
  <c r="F10" i="48"/>
  <c r="F11" i="48"/>
  <c r="F12" i="48"/>
  <c r="F13" i="48"/>
  <c r="F14" i="48"/>
  <c r="F15" i="48"/>
  <c r="F5" i="48"/>
  <c r="M11" i="10"/>
  <c r="L12" i="25"/>
  <c r="L11" i="25"/>
  <c r="M10" i="10"/>
  <c r="L11" i="22"/>
  <c r="M7" i="8"/>
  <c r="M8" i="9"/>
  <c r="O6" i="47"/>
  <c r="O7" i="47"/>
  <c r="O8" i="47"/>
  <c r="O9" i="47"/>
  <c r="O10" i="47"/>
  <c r="O11" i="47"/>
  <c r="N6" i="47"/>
  <c r="N7" i="47"/>
  <c r="N8" i="47"/>
  <c r="N9" i="47"/>
  <c r="N10" i="47"/>
  <c r="N11" i="47"/>
  <c r="M6" i="47"/>
  <c r="M7" i="47"/>
  <c r="M8" i="47"/>
  <c r="M9" i="47"/>
  <c r="M10" i="47"/>
  <c r="M11" i="47"/>
  <c r="O5" i="47"/>
  <c r="N5" i="47"/>
  <c r="M5" i="47"/>
  <c r="F11" i="47"/>
  <c r="I11" i="47"/>
  <c r="I6" i="47"/>
  <c r="I7" i="47"/>
  <c r="I8" i="47"/>
  <c r="I9" i="47"/>
  <c r="I10" i="47"/>
  <c r="F6" i="47"/>
  <c r="F7" i="47"/>
  <c r="F8" i="47"/>
  <c r="F9" i="47"/>
  <c r="F10" i="47"/>
  <c r="F5" i="47"/>
  <c r="I5" i="47"/>
  <c r="L10" i="25"/>
  <c r="L10" i="22"/>
  <c r="O5" i="46"/>
  <c r="O6" i="46"/>
  <c r="O7" i="46"/>
  <c r="O8" i="46"/>
  <c r="O9" i="46"/>
  <c r="O10" i="46"/>
  <c r="O11" i="46"/>
  <c r="O12" i="46"/>
  <c r="O13" i="46"/>
  <c r="O14" i="46"/>
  <c r="O15" i="46"/>
  <c r="O16" i="46"/>
  <c r="O17" i="46"/>
  <c r="O18" i="46"/>
  <c r="O19" i="46"/>
  <c r="N5" i="46"/>
  <c r="N6" i="46"/>
  <c r="N7" i="46"/>
  <c r="N8" i="46"/>
  <c r="N9" i="46"/>
  <c r="N10" i="46"/>
  <c r="N11" i="46"/>
  <c r="N12" i="46"/>
  <c r="N13" i="46"/>
  <c r="N14" i="46"/>
  <c r="N15" i="46"/>
  <c r="N16" i="46"/>
  <c r="N17" i="46"/>
  <c r="N18" i="46"/>
  <c r="N19" i="46"/>
  <c r="M5" i="46"/>
  <c r="M6" i="46"/>
  <c r="M7" i="46"/>
  <c r="M8" i="46"/>
  <c r="M9" i="46"/>
  <c r="M10" i="46"/>
  <c r="M11" i="46"/>
  <c r="M12" i="46"/>
  <c r="M13" i="46"/>
  <c r="M14" i="46"/>
  <c r="M15" i="46"/>
  <c r="M16" i="46"/>
  <c r="M17" i="46"/>
  <c r="M18" i="46"/>
  <c r="M19" i="46"/>
  <c r="O4" i="46"/>
  <c r="N4" i="46"/>
  <c r="M4" i="46"/>
  <c r="F19" i="46"/>
  <c r="I19" i="46"/>
  <c r="I5" i="46"/>
  <c r="I6" i="46"/>
  <c r="I7" i="46"/>
  <c r="I8" i="46"/>
  <c r="I9" i="46"/>
  <c r="I10" i="46"/>
  <c r="I11" i="46"/>
  <c r="I12" i="46"/>
  <c r="I13" i="46"/>
  <c r="I14" i="46"/>
  <c r="I15" i="46"/>
  <c r="I16" i="46"/>
  <c r="I17" i="46"/>
  <c r="I18" i="46"/>
  <c r="I4" i="46"/>
  <c r="F5" i="46"/>
  <c r="F6" i="46"/>
  <c r="F7" i="46"/>
  <c r="F8" i="46"/>
  <c r="F9" i="46"/>
  <c r="F10" i="46"/>
  <c r="F11" i="46"/>
  <c r="F12" i="46"/>
  <c r="F13" i="46"/>
  <c r="F14" i="46"/>
  <c r="F15" i="46"/>
  <c r="F16" i="46"/>
  <c r="F17" i="46"/>
  <c r="F18" i="46"/>
  <c r="F4" i="46"/>
  <c r="O5" i="45"/>
  <c r="O6" i="45"/>
  <c r="O7" i="45"/>
  <c r="O8" i="45"/>
  <c r="O9" i="45"/>
  <c r="O10" i="45"/>
  <c r="O11" i="45"/>
  <c r="O12" i="45"/>
  <c r="O13" i="45"/>
  <c r="O14" i="45"/>
  <c r="O15" i="45"/>
  <c r="O16" i="45"/>
  <c r="O17" i="45"/>
  <c r="N5" i="45"/>
  <c r="N6" i="45"/>
  <c r="N7" i="45"/>
  <c r="N8" i="45"/>
  <c r="N9" i="45"/>
  <c r="N10" i="45"/>
  <c r="N11" i="45"/>
  <c r="N12" i="45"/>
  <c r="N13" i="45"/>
  <c r="N14" i="45"/>
  <c r="N15" i="45"/>
  <c r="N16" i="45"/>
  <c r="N17" i="45"/>
  <c r="M5" i="45"/>
  <c r="M6" i="45"/>
  <c r="M7" i="45"/>
  <c r="M8" i="45"/>
  <c r="M9" i="45"/>
  <c r="M10" i="45"/>
  <c r="M11" i="45"/>
  <c r="M12" i="45"/>
  <c r="M13" i="45"/>
  <c r="M15" i="45"/>
  <c r="M16" i="45"/>
  <c r="M17" i="45"/>
  <c r="O4" i="45"/>
  <c r="N4" i="45"/>
  <c r="M4" i="45"/>
  <c r="I17" i="45"/>
  <c r="I5" i="45"/>
  <c r="I6" i="45"/>
  <c r="I7" i="45"/>
  <c r="I8" i="45"/>
  <c r="I9" i="45"/>
  <c r="I10" i="45"/>
  <c r="I11" i="45"/>
  <c r="I12" i="45"/>
  <c r="I13" i="45"/>
  <c r="I14" i="45"/>
  <c r="I15" i="45"/>
  <c r="I16" i="45"/>
  <c r="I4" i="45"/>
  <c r="F17" i="45"/>
  <c r="F5" i="45" l="1"/>
  <c r="F6" i="45"/>
  <c r="F7" i="45"/>
  <c r="F8" i="45"/>
  <c r="F9" i="45"/>
  <c r="F10" i="45"/>
  <c r="F11" i="45"/>
  <c r="F12" i="45"/>
  <c r="F13" i="45"/>
  <c r="F14" i="45"/>
  <c r="F15" i="45"/>
  <c r="F16" i="45"/>
  <c r="F4" i="45"/>
  <c r="N4" i="44" l="1"/>
  <c r="O4" i="44" s="1"/>
  <c r="M4" i="44"/>
  <c r="I4" i="44"/>
  <c r="I17" i="44" s="1"/>
  <c r="F4" i="44"/>
  <c r="P5" i="43" l="1"/>
  <c r="P6" i="43"/>
  <c r="P7" i="43"/>
  <c r="P8" i="43"/>
  <c r="P9" i="43"/>
  <c r="P10" i="43"/>
  <c r="P11" i="43"/>
  <c r="O5" i="43"/>
  <c r="O6" i="43"/>
  <c r="O7" i="43"/>
  <c r="O8" i="43"/>
  <c r="O9" i="43"/>
  <c r="O10" i="43"/>
  <c r="O11" i="43"/>
  <c r="N5" i="43"/>
  <c r="N6" i="43"/>
  <c r="N7" i="43"/>
  <c r="N8" i="43"/>
  <c r="N9" i="43"/>
  <c r="N10" i="43"/>
  <c r="N11" i="43"/>
  <c r="P4" i="43"/>
  <c r="O4" i="43"/>
  <c r="N4" i="43"/>
  <c r="J11" i="43"/>
  <c r="G11" i="43"/>
  <c r="J5" i="43"/>
  <c r="J6" i="43"/>
  <c r="J7" i="43"/>
  <c r="J8" i="43"/>
  <c r="J9" i="43"/>
  <c r="J10" i="43"/>
  <c r="J4" i="43"/>
  <c r="L14" i="13"/>
  <c r="G5" i="43"/>
  <c r="G6" i="43"/>
  <c r="G7" i="43"/>
  <c r="G8" i="43"/>
  <c r="G9" i="43"/>
  <c r="G10" i="43"/>
  <c r="G4" i="43"/>
  <c r="L13" i="13"/>
  <c r="L12" i="13"/>
  <c r="L11" i="13"/>
  <c r="P5" i="42"/>
  <c r="P6" i="42"/>
  <c r="P7" i="42"/>
  <c r="P8" i="42"/>
  <c r="P9" i="42"/>
  <c r="P10" i="42"/>
  <c r="P11" i="42"/>
  <c r="P12" i="42"/>
  <c r="P13" i="42"/>
  <c r="P14" i="42"/>
  <c r="P15" i="42"/>
  <c r="P16" i="42"/>
  <c r="P17" i="42"/>
  <c r="P18" i="42"/>
  <c r="P19" i="42"/>
  <c r="P20" i="42"/>
  <c r="P21" i="42"/>
  <c r="P22" i="42"/>
  <c r="P23" i="42"/>
  <c r="P24" i="42"/>
  <c r="P25" i="42"/>
  <c r="P26" i="42"/>
  <c r="P27" i="42"/>
  <c r="P28" i="42"/>
  <c r="P29" i="42"/>
  <c r="P30" i="42"/>
  <c r="P31" i="42"/>
  <c r="O5" i="42"/>
  <c r="O6" i="42"/>
  <c r="O7" i="42"/>
  <c r="O8" i="42"/>
  <c r="O9" i="42"/>
  <c r="O10" i="42"/>
  <c r="O11" i="42"/>
  <c r="O12" i="42"/>
  <c r="O13" i="42"/>
  <c r="O14" i="42"/>
  <c r="O15" i="42"/>
  <c r="O16" i="42"/>
  <c r="O17" i="42"/>
  <c r="O18" i="42"/>
  <c r="O19" i="42"/>
  <c r="O20" i="42"/>
  <c r="O21" i="42"/>
  <c r="O22" i="42"/>
  <c r="O23" i="42"/>
  <c r="O24" i="42"/>
  <c r="O25" i="42"/>
  <c r="O26" i="42"/>
  <c r="O27" i="42"/>
  <c r="O28" i="42"/>
  <c r="O29" i="42"/>
  <c r="O30" i="42"/>
  <c r="O31" i="42"/>
  <c r="N5" i="42"/>
  <c r="N6" i="42"/>
  <c r="N7" i="42"/>
  <c r="N8" i="42"/>
  <c r="N9" i="42"/>
  <c r="N10" i="42"/>
  <c r="N11" i="42"/>
  <c r="N12" i="42"/>
  <c r="N13" i="42"/>
  <c r="N14" i="42"/>
  <c r="N15" i="42"/>
  <c r="N16" i="42"/>
  <c r="N17" i="42"/>
  <c r="N18" i="42"/>
  <c r="N19" i="42"/>
  <c r="N20" i="42"/>
  <c r="N21" i="42"/>
  <c r="N22" i="42"/>
  <c r="N23" i="42"/>
  <c r="N24" i="42"/>
  <c r="N25" i="42"/>
  <c r="N26" i="42"/>
  <c r="N27" i="42"/>
  <c r="N28" i="42"/>
  <c r="N29" i="42"/>
  <c r="N30" i="42"/>
  <c r="N31" i="42"/>
  <c r="P4" i="42"/>
  <c r="O4" i="42"/>
  <c r="N4" i="42"/>
  <c r="J31" i="42"/>
  <c r="G31" i="42"/>
  <c r="G5" i="42"/>
  <c r="G6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4" i="42"/>
  <c r="J5" i="42"/>
  <c r="J6" i="42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4" i="42"/>
  <c r="L10" i="13"/>
  <c r="L11" i="27"/>
  <c r="L9" i="13"/>
  <c r="P5" i="41" l="1"/>
  <c r="P6" i="41"/>
  <c r="P7" i="41"/>
  <c r="P8" i="41"/>
  <c r="P9" i="41"/>
  <c r="P10" i="41"/>
  <c r="P11" i="41"/>
  <c r="P12" i="41"/>
  <c r="P13" i="41"/>
  <c r="P14" i="41"/>
  <c r="P15" i="41"/>
  <c r="P16" i="41"/>
  <c r="P17" i="41"/>
  <c r="P18" i="41"/>
  <c r="P19" i="41"/>
  <c r="P20" i="41"/>
  <c r="P21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P47" i="41"/>
  <c r="P48" i="41"/>
  <c r="P49" i="41"/>
  <c r="P50" i="41"/>
  <c r="O5" i="41"/>
  <c r="O6" i="41"/>
  <c r="O7" i="41"/>
  <c r="O8" i="41"/>
  <c r="O9" i="41"/>
  <c r="O10" i="41"/>
  <c r="O11" i="41"/>
  <c r="O12" i="41"/>
  <c r="O13" i="41"/>
  <c r="O14" i="41"/>
  <c r="O15" i="41"/>
  <c r="O16" i="41"/>
  <c r="O17" i="41"/>
  <c r="O18" i="41"/>
  <c r="O19" i="41"/>
  <c r="O20" i="41"/>
  <c r="O21" i="41"/>
  <c r="O22" i="41"/>
  <c r="O23" i="41"/>
  <c r="O24" i="41"/>
  <c r="O25" i="41"/>
  <c r="O26" i="41"/>
  <c r="O27" i="41"/>
  <c r="O28" i="41"/>
  <c r="O29" i="41"/>
  <c r="O30" i="41"/>
  <c r="O31" i="41"/>
  <c r="O32" i="41"/>
  <c r="O33" i="41"/>
  <c r="O34" i="41"/>
  <c r="O35" i="41"/>
  <c r="O36" i="41"/>
  <c r="O37" i="41"/>
  <c r="O38" i="41"/>
  <c r="O39" i="41"/>
  <c r="O40" i="41"/>
  <c r="O41" i="41"/>
  <c r="O42" i="41"/>
  <c r="O43" i="41"/>
  <c r="O44" i="41"/>
  <c r="O45" i="41"/>
  <c r="O46" i="41"/>
  <c r="O47" i="41"/>
  <c r="O48" i="41"/>
  <c r="O49" i="41"/>
  <c r="O50" i="41"/>
  <c r="N5" i="41"/>
  <c r="N6" i="41"/>
  <c r="N7" i="41"/>
  <c r="N8" i="41"/>
  <c r="N9" i="41"/>
  <c r="N10" i="41"/>
  <c r="N11" i="41"/>
  <c r="N12" i="41"/>
  <c r="N13" i="41"/>
  <c r="N14" i="41"/>
  <c r="N15" i="41"/>
  <c r="N16" i="41"/>
  <c r="N17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43" i="41"/>
  <c r="N44" i="41"/>
  <c r="N45" i="41"/>
  <c r="N46" i="41"/>
  <c r="N47" i="41"/>
  <c r="N48" i="41"/>
  <c r="N49" i="41"/>
  <c r="N50" i="41"/>
  <c r="P4" i="41"/>
  <c r="O4" i="41"/>
  <c r="N4" i="41"/>
  <c r="J50" i="41"/>
  <c r="J5" i="41"/>
  <c r="J6" i="41"/>
  <c r="J7" i="41"/>
  <c r="J8" i="41"/>
  <c r="J9" i="41"/>
  <c r="J10" i="41"/>
  <c r="J11" i="41"/>
  <c r="J12" i="41"/>
  <c r="J13" i="41"/>
  <c r="J14" i="41"/>
  <c r="J15" i="41"/>
  <c r="J16" i="41"/>
  <c r="J17" i="41"/>
  <c r="J18" i="41"/>
  <c r="J19" i="41"/>
  <c r="J20" i="41"/>
  <c r="J21" i="41"/>
  <c r="J22" i="41"/>
  <c r="J23" i="41"/>
  <c r="J24" i="41"/>
  <c r="J25" i="41"/>
  <c r="J26" i="41"/>
  <c r="J27" i="41"/>
  <c r="J28" i="41"/>
  <c r="J29" i="41"/>
  <c r="J30" i="41"/>
  <c r="J31" i="41"/>
  <c r="J32" i="41"/>
  <c r="J33" i="41"/>
  <c r="J34" i="41"/>
  <c r="J35" i="41"/>
  <c r="J36" i="41"/>
  <c r="J37" i="41"/>
  <c r="J38" i="41"/>
  <c r="J39" i="41"/>
  <c r="J40" i="41"/>
  <c r="J41" i="41"/>
  <c r="J42" i="41"/>
  <c r="J43" i="41"/>
  <c r="J44" i="41"/>
  <c r="J45" i="41"/>
  <c r="J46" i="41"/>
  <c r="J47" i="41"/>
  <c r="J48" i="41"/>
  <c r="J49" i="41"/>
  <c r="J4" i="41"/>
  <c r="L8" i="13"/>
  <c r="G5" i="41"/>
  <c r="G6" i="41"/>
  <c r="G7" i="41"/>
  <c r="G8" i="41"/>
  <c r="G9" i="41"/>
  <c r="G10" i="41"/>
  <c r="G11" i="41"/>
  <c r="G50" i="41" s="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4" i="41"/>
  <c r="O6" i="40" l="1"/>
  <c r="O7" i="40"/>
  <c r="O8" i="40"/>
  <c r="O9" i="40"/>
  <c r="O10" i="40"/>
  <c r="N6" i="40"/>
  <c r="N7" i="40"/>
  <c r="N8" i="40"/>
  <c r="N9" i="40"/>
  <c r="N10" i="40"/>
  <c r="M6" i="40"/>
  <c r="M7" i="40"/>
  <c r="M8" i="40"/>
  <c r="M9" i="40"/>
  <c r="M10" i="40"/>
  <c r="O5" i="40"/>
  <c r="N5" i="40"/>
  <c r="M5" i="40"/>
  <c r="F10" i="40"/>
  <c r="I10" i="40"/>
  <c r="I6" i="40"/>
  <c r="I7" i="40"/>
  <c r="I8" i="40"/>
  <c r="I9" i="40"/>
  <c r="F6" i="40"/>
  <c r="F7" i="40"/>
  <c r="F8" i="40"/>
  <c r="F9" i="40"/>
  <c r="I5" i="40"/>
  <c r="F5" i="40"/>
  <c r="P5" i="39"/>
  <c r="P6" i="39"/>
  <c r="P7" i="39"/>
  <c r="P8" i="39"/>
  <c r="P9" i="39"/>
  <c r="P10" i="39"/>
  <c r="P11" i="39"/>
  <c r="P12" i="39"/>
  <c r="P13" i="39"/>
  <c r="P14" i="39"/>
  <c r="O5" i="39"/>
  <c r="O6" i="39"/>
  <c r="O7" i="39"/>
  <c r="O8" i="39"/>
  <c r="O9" i="39"/>
  <c r="O10" i="39"/>
  <c r="O11" i="39"/>
  <c r="O12" i="39"/>
  <c r="O13" i="39"/>
  <c r="O14" i="39"/>
  <c r="N5" i="39"/>
  <c r="N6" i="39"/>
  <c r="N7" i="39"/>
  <c r="N8" i="39"/>
  <c r="N9" i="39"/>
  <c r="N10" i="39"/>
  <c r="N11" i="39"/>
  <c r="N12" i="39"/>
  <c r="N13" i="39"/>
  <c r="N14" i="39"/>
  <c r="P4" i="39"/>
  <c r="O4" i="39"/>
  <c r="N4" i="39"/>
  <c r="G14" i="39"/>
  <c r="J14" i="39"/>
  <c r="J5" i="39"/>
  <c r="J6" i="39"/>
  <c r="J7" i="39"/>
  <c r="J8" i="39"/>
  <c r="J9" i="39"/>
  <c r="J10" i="39"/>
  <c r="J11" i="39"/>
  <c r="J12" i="39"/>
  <c r="J13" i="39"/>
  <c r="J4" i="39"/>
  <c r="G5" i="39"/>
  <c r="G6" i="39"/>
  <c r="G7" i="39"/>
  <c r="G8" i="39"/>
  <c r="G9" i="39"/>
  <c r="G10" i="39"/>
  <c r="G11" i="39"/>
  <c r="G12" i="39"/>
  <c r="G13" i="39"/>
  <c r="G4" i="39"/>
  <c r="O5" i="38"/>
  <c r="O6" i="38"/>
  <c r="O7" i="38"/>
  <c r="O8" i="38"/>
  <c r="O9" i="38"/>
  <c r="O10" i="38"/>
  <c r="O11" i="38"/>
  <c r="O12" i="38"/>
  <c r="O13" i="38"/>
  <c r="O14" i="38"/>
  <c r="O15" i="38"/>
  <c r="O16" i="38"/>
  <c r="N5" i="38"/>
  <c r="N6" i="38"/>
  <c r="N7" i="38"/>
  <c r="N8" i="38"/>
  <c r="N9" i="38"/>
  <c r="N10" i="38"/>
  <c r="N11" i="38"/>
  <c r="N12" i="38"/>
  <c r="N13" i="38"/>
  <c r="N14" i="38"/>
  <c r="N15" i="38"/>
  <c r="N16" i="38"/>
  <c r="M5" i="38"/>
  <c r="M6" i="38"/>
  <c r="M7" i="38"/>
  <c r="M8" i="38"/>
  <c r="M9" i="38"/>
  <c r="M10" i="38"/>
  <c r="M11" i="38"/>
  <c r="M12" i="38"/>
  <c r="M13" i="38"/>
  <c r="M14" i="38"/>
  <c r="M15" i="38"/>
  <c r="M16" i="38"/>
  <c r="O4" i="38"/>
  <c r="N4" i="38"/>
  <c r="M4" i="38"/>
  <c r="I16" i="38"/>
  <c r="F16" i="38"/>
  <c r="I5" i="38"/>
  <c r="I6" i="38"/>
  <c r="I7" i="38"/>
  <c r="I8" i="38"/>
  <c r="I9" i="38"/>
  <c r="I10" i="38"/>
  <c r="I11" i="38"/>
  <c r="I12" i="38"/>
  <c r="I13" i="38"/>
  <c r="I14" i="38"/>
  <c r="I15" i="38"/>
  <c r="I4" i="38"/>
  <c r="F9" i="38"/>
  <c r="F10" i="38"/>
  <c r="F11" i="38"/>
  <c r="F12" i="38"/>
  <c r="F13" i="38"/>
  <c r="F14" i="38"/>
  <c r="F15" i="38"/>
  <c r="F5" i="38"/>
  <c r="F6" i="38"/>
  <c r="F7" i="38"/>
  <c r="F8" i="38"/>
  <c r="F4" i="38"/>
  <c r="L7" i="13"/>
  <c r="L6" i="6"/>
  <c r="M6" i="7"/>
  <c r="P5" i="37"/>
  <c r="P6" i="37"/>
  <c r="P7" i="37"/>
  <c r="P8" i="37"/>
  <c r="P9" i="37"/>
  <c r="P10" i="37"/>
  <c r="P11" i="37"/>
  <c r="P12" i="37"/>
  <c r="P13" i="37"/>
  <c r="P14" i="37"/>
  <c r="P15" i="37"/>
  <c r="P16" i="37"/>
  <c r="P17" i="37"/>
  <c r="P18" i="37"/>
  <c r="P19" i="37"/>
  <c r="P20" i="37"/>
  <c r="P21" i="37"/>
  <c r="P22" i="37"/>
  <c r="P23" i="37"/>
  <c r="P24" i="37"/>
  <c r="O5" i="37"/>
  <c r="O6" i="37"/>
  <c r="O7" i="37"/>
  <c r="O8" i="37"/>
  <c r="O9" i="37"/>
  <c r="O10" i="37"/>
  <c r="O11" i="37"/>
  <c r="O12" i="37"/>
  <c r="O13" i="37"/>
  <c r="O14" i="37"/>
  <c r="O15" i="37"/>
  <c r="O16" i="37"/>
  <c r="O17" i="37"/>
  <c r="O18" i="37"/>
  <c r="O19" i="37"/>
  <c r="O20" i="37"/>
  <c r="O21" i="37"/>
  <c r="O22" i="37"/>
  <c r="O23" i="37"/>
  <c r="O24" i="37"/>
  <c r="N5" i="37"/>
  <c r="N6" i="37"/>
  <c r="N7" i="37"/>
  <c r="N8" i="37"/>
  <c r="N9" i="37"/>
  <c r="N10" i="37"/>
  <c r="N11" i="37"/>
  <c r="N12" i="37"/>
  <c r="N13" i="37"/>
  <c r="N14" i="37"/>
  <c r="N15" i="37"/>
  <c r="N16" i="37"/>
  <c r="N17" i="37"/>
  <c r="N18" i="37"/>
  <c r="N19" i="37"/>
  <c r="N20" i="37"/>
  <c r="N21" i="37"/>
  <c r="N22" i="37"/>
  <c r="N23" i="37"/>
  <c r="N24" i="37"/>
  <c r="P4" i="37"/>
  <c r="O4" i="37"/>
  <c r="N4" i="37"/>
  <c r="G24" i="37"/>
  <c r="J24" i="37"/>
  <c r="J5" i="37"/>
  <c r="J6" i="37"/>
  <c r="J7" i="37"/>
  <c r="J8" i="37"/>
  <c r="J9" i="37"/>
  <c r="J10" i="37"/>
  <c r="J11" i="37"/>
  <c r="J12" i="37"/>
  <c r="J13" i="37"/>
  <c r="J14" i="37"/>
  <c r="J15" i="37"/>
  <c r="J16" i="37"/>
  <c r="J17" i="37"/>
  <c r="J18" i="37"/>
  <c r="J19" i="37"/>
  <c r="J20" i="37"/>
  <c r="J21" i="37"/>
  <c r="J22" i="37"/>
  <c r="J23" i="37"/>
  <c r="J4" i="37"/>
  <c r="G5" i="37"/>
  <c r="G6" i="37"/>
  <c r="G7" i="37"/>
  <c r="G8" i="37"/>
  <c r="G9" i="37"/>
  <c r="G10" i="37"/>
  <c r="G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4" i="37"/>
  <c r="O4" i="36"/>
  <c r="O5" i="36"/>
  <c r="O6" i="36"/>
  <c r="O7" i="36"/>
  <c r="O8" i="36"/>
  <c r="O9" i="36"/>
  <c r="O10" i="36"/>
  <c r="O11" i="36"/>
  <c r="O12" i="36"/>
  <c r="O13" i="36"/>
  <c r="O14" i="36"/>
  <c r="O15" i="36"/>
  <c r="O16" i="36"/>
  <c r="O17" i="36"/>
  <c r="O18" i="36"/>
  <c r="O19" i="36"/>
  <c r="O20" i="36"/>
  <c r="N4" i="36"/>
  <c r="N5" i="36"/>
  <c r="N6" i="36"/>
  <c r="N7" i="36"/>
  <c r="N8" i="36"/>
  <c r="N9" i="36"/>
  <c r="N10" i="36"/>
  <c r="N11" i="36"/>
  <c r="N12" i="36"/>
  <c r="N13" i="36"/>
  <c r="N14" i="36"/>
  <c r="N15" i="36"/>
  <c r="N16" i="36"/>
  <c r="N17" i="36"/>
  <c r="N18" i="36"/>
  <c r="N19" i="36"/>
  <c r="N20" i="36"/>
  <c r="M4" i="36"/>
  <c r="M5" i="36"/>
  <c r="M6" i="36"/>
  <c r="M7" i="36"/>
  <c r="M8" i="36"/>
  <c r="M9" i="36"/>
  <c r="M10" i="36"/>
  <c r="M11" i="36"/>
  <c r="M12" i="36"/>
  <c r="M13" i="36"/>
  <c r="M14" i="36"/>
  <c r="M15" i="36"/>
  <c r="M16" i="36"/>
  <c r="M17" i="36"/>
  <c r="M18" i="36"/>
  <c r="M19" i="36"/>
  <c r="M20" i="36"/>
  <c r="O3" i="36"/>
  <c r="N3" i="36"/>
  <c r="M3" i="36"/>
  <c r="F20" i="36"/>
  <c r="I20" i="36"/>
  <c r="I4" i="36"/>
  <c r="I5" i="36"/>
  <c r="I6" i="36"/>
  <c r="I7" i="36"/>
  <c r="I8" i="36"/>
  <c r="I9" i="36"/>
  <c r="I10" i="36"/>
  <c r="I11" i="36"/>
  <c r="I12" i="36"/>
  <c r="I13" i="36"/>
  <c r="I14" i="36"/>
  <c r="I15" i="36"/>
  <c r="I16" i="36"/>
  <c r="I17" i="36"/>
  <c r="I18" i="36"/>
  <c r="I19" i="36"/>
  <c r="I3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4" i="36"/>
  <c r="F5" i="36"/>
  <c r="F6" i="36"/>
  <c r="F3" i="36"/>
  <c r="P5" i="35"/>
  <c r="P6" i="35"/>
  <c r="P7" i="35"/>
  <c r="P8" i="35"/>
  <c r="P9" i="35"/>
  <c r="P10" i="35"/>
  <c r="P11" i="35"/>
  <c r="P12" i="35"/>
  <c r="P13" i="35"/>
  <c r="P14" i="35"/>
  <c r="P15" i="35"/>
  <c r="P16" i="35"/>
  <c r="P17" i="35"/>
  <c r="P18" i="35"/>
  <c r="P19" i="35"/>
  <c r="P20" i="35"/>
  <c r="P21" i="35"/>
  <c r="P22" i="35"/>
  <c r="P23" i="35"/>
  <c r="P24" i="35"/>
  <c r="P25" i="35"/>
  <c r="P26" i="35"/>
  <c r="P27" i="35"/>
  <c r="P28" i="35"/>
  <c r="P29" i="35"/>
  <c r="P30" i="35"/>
  <c r="P31" i="35"/>
  <c r="P32" i="35"/>
  <c r="P33" i="35"/>
  <c r="P34" i="35"/>
  <c r="P35" i="35"/>
  <c r="P36" i="35"/>
  <c r="P37" i="35"/>
  <c r="P38" i="35"/>
  <c r="P39" i="35"/>
  <c r="P40" i="35"/>
  <c r="P41" i="35"/>
  <c r="P42" i="35"/>
  <c r="P43" i="35"/>
  <c r="P44" i="35"/>
  <c r="P45" i="35"/>
  <c r="P46" i="35"/>
  <c r="P47" i="35"/>
  <c r="P48" i="35"/>
  <c r="P49" i="35"/>
  <c r="P50" i="35"/>
  <c r="P51" i="35"/>
  <c r="P52" i="35"/>
  <c r="P53" i="35"/>
  <c r="P54" i="35"/>
  <c r="P55" i="35"/>
  <c r="P56" i="35"/>
  <c r="P57" i="35"/>
  <c r="P58" i="35"/>
  <c r="P59" i="35"/>
  <c r="P60" i="35"/>
  <c r="O5" i="35"/>
  <c r="O6" i="35"/>
  <c r="O7" i="35"/>
  <c r="O8" i="35"/>
  <c r="O9" i="35"/>
  <c r="O10" i="35"/>
  <c r="O11" i="35"/>
  <c r="O12" i="35"/>
  <c r="O13" i="35"/>
  <c r="O14" i="35"/>
  <c r="O15" i="35"/>
  <c r="O16" i="35"/>
  <c r="O17" i="35"/>
  <c r="O18" i="35"/>
  <c r="O19" i="35"/>
  <c r="O20" i="35"/>
  <c r="O21" i="35"/>
  <c r="O22" i="35"/>
  <c r="O23" i="35"/>
  <c r="O24" i="35"/>
  <c r="O25" i="35"/>
  <c r="O26" i="35"/>
  <c r="O27" i="35"/>
  <c r="O28" i="35"/>
  <c r="O29" i="35"/>
  <c r="O30" i="35"/>
  <c r="O31" i="35"/>
  <c r="O32" i="35"/>
  <c r="O33" i="35"/>
  <c r="O34" i="35"/>
  <c r="O35" i="35"/>
  <c r="O36" i="35"/>
  <c r="O37" i="35"/>
  <c r="O38" i="35"/>
  <c r="O39" i="35"/>
  <c r="O40" i="35"/>
  <c r="O41" i="35"/>
  <c r="O42" i="35"/>
  <c r="O43" i="35"/>
  <c r="O44" i="35"/>
  <c r="O45" i="35"/>
  <c r="O46" i="35"/>
  <c r="O47" i="35"/>
  <c r="O48" i="35"/>
  <c r="O49" i="35"/>
  <c r="O50" i="35"/>
  <c r="O51" i="35"/>
  <c r="O52" i="35"/>
  <c r="O53" i="35"/>
  <c r="O54" i="35"/>
  <c r="O55" i="35"/>
  <c r="O56" i="35"/>
  <c r="O57" i="35"/>
  <c r="O58" i="35"/>
  <c r="O59" i="35"/>
  <c r="O60" i="35"/>
  <c r="N5" i="35"/>
  <c r="N6" i="35"/>
  <c r="N7" i="35"/>
  <c r="N8" i="35"/>
  <c r="N9" i="35"/>
  <c r="N10" i="35"/>
  <c r="N11" i="35"/>
  <c r="N12" i="35"/>
  <c r="N13" i="35"/>
  <c r="N14" i="35"/>
  <c r="N15" i="35"/>
  <c r="N16" i="35"/>
  <c r="N17" i="35"/>
  <c r="N18" i="35"/>
  <c r="N19" i="35"/>
  <c r="N20" i="35"/>
  <c r="N21" i="35"/>
  <c r="N22" i="35"/>
  <c r="N23" i="35"/>
  <c r="N24" i="35"/>
  <c r="N25" i="35"/>
  <c r="N26" i="35"/>
  <c r="N27" i="35"/>
  <c r="N28" i="35"/>
  <c r="N29" i="35"/>
  <c r="N30" i="35"/>
  <c r="N31" i="35"/>
  <c r="N32" i="35"/>
  <c r="N33" i="35"/>
  <c r="N34" i="35"/>
  <c r="N35" i="35"/>
  <c r="N36" i="35"/>
  <c r="N37" i="35"/>
  <c r="N38" i="35"/>
  <c r="N39" i="35"/>
  <c r="N40" i="35"/>
  <c r="N41" i="35"/>
  <c r="N42" i="35"/>
  <c r="N43" i="35"/>
  <c r="N44" i="35"/>
  <c r="N45" i="35"/>
  <c r="N46" i="35"/>
  <c r="N47" i="35"/>
  <c r="N48" i="35"/>
  <c r="N49" i="35"/>
  <c r="N51" i="35"/>
  <c r="N52" i="35"/>
  <c r="N53" i="35"/>
  <c r="N54" i="35"/>
  <c r="N55" i="35"/>
  <c r="N56" i="35"/>
  <c r="N57" i="35"/>
  <c r="N58" i="35"/>
  <c r="N59" i="35"/>
  <c r="N60" i="35"/>
  <c r="P4" i="35"/>
  <c r="O4" i="35"/>
  <c r="N4" i="35"/>
  <c r="J60" i="35"/>
  <c r="J5" i="35"/>
  <c r="J6" i="35"/>
  <c r="J7" i="35"/>
  <c r="J8" i="35"/>
  <c r="J9" i="35"/>
  <c r="J10" i="35"/>
  <c r="J11" i="35"/>
  <c r="J12" i="35"/>
  <c r="J13" i="35"/>
  <c r="J14" i="35"/>
  <c r="J15" i="35"/>
  <c r="J16" i="35"/>
  <c r="J17" i="35"/>
  <c r="J18" i="35"/>
  <c r="J19" i="35"/>
  <c r="J20" i="35"/>
  <c r="J21" i="35"/>
  <c r="J22" i="35"/>
  <c r="J23" i="35"/>
  <c r="J24" i="35"/>
  <c r="J25" i="35"/>
  <c r="J26" i="35"/>
  <c r="J27" i="35"/>
  <c r="J28" i="35"/>
  <c r="J29" i="35"/>
  <c r="J30" i="35"/>
  <c r="J31" i="35"/>
  <c r="J32" i="35"/>
  <c r="J33" i="35"/>
  <c r="J34" i="35"/>
  <c r="J35" i="35"/>
  <c r="J36" i="35"/>
  <c r="J37" i="35"/>
  <c r="J38" i="35"/>
  <c r="J39" i="35"/>
  <c r="J40" i="35"/>
  <c r="J41" i="35"/>
  <c r="J42" i="35"/>
  <c r="J43" i="35"/>
  <c r="J44" i="35"/>
  <c r="J45" i="35"/>
  <c r="J46" i="35"/>
  <c r="J47" i="35"/>
  <c r="J48" i="35"/>
  <c r="J49" i="35"/>
  <c r="J50" i="35"/>
  <c r="J51" i="35"/>
  <c r="J52" i="35"/>
  <c r="J53" i="35"/>
  <c r="J54" i="35"/>
  <c r="J55" i="35"/>
  <c r="J56" i="35"/>
  <c r="J57" i="35"/>
  <c r="J58" i="35"/>
  <c r="J59" i="35"/>
  <c r="J4" i="35"/>
  <c r="B56" i="35" l="1"/>
  <c r="B57" i="35" s="1"/>
  <c r="B58" i="35" s="1"/>
  <c r="B59" i="35" s="1"/>
  <c r="B4" i="35"/>
  <c r="B5" i="35" s="1"/>
  <c r="B6" i="35" s="1"/>
  <c r="B7" i="35" s="1"/>
  <c r="B8" i="35" s="1"/>
  <c r="B9" i="35" s="1"/>
  <c r="B10" i="35" s="1"/>
  <c r="B11" i="35" s="1"/>
  <c r="B12" i="35" s="1"/>
  <c r="B13" i="35" s="1"/>
  <c r="B14" i="35" s="1"/>
  <c r="B15" i="35" s="1"/>
  <c r="B16" i="35" s="1"/>
  <c r="B17" i="35" s="1"/>
  <c r="B18" i="35" s="1"/>
  <c r="B19" i="35" s="1"/>
  <c r="B20" i="35" s="1"/>
  <c r="B21" i="35" s="1"/>
  <c r="B22" i="35" s="1"/>
  <c r="B23" i="35" s="1"/>
  <c r="B24" i="35" s="1"/>
  <c r="B25" i="35" s="1"/>
  <c r="B26" i="35" s="1"/>
  <c r="B27" i="35" s="1"/>
  <c r="B28" i="35" s="1"/>
  <c r="B29" i="35" s="1"/>
  <c r="B30" i="35" s="1"/>
  <c r="B31" i="35" s="1"/>
  <c r="B32" i="35" s="1"/>
  <c r="B33" i="35" s="1"/>
  <c r="B34" i="35" s="1"/>
  <c r="B35" i="35" s="1"/>
  <c r="B36" i="35" s="1"/>
  <c r="B37" i="35" s="1"/>
  <c r="B38" i="35" s="1"/>
  <c r="B39" i="35" s="1"/>
  <c r="B40" i="35" s="1"/>
  <c r="B41" i="35" s="1"/>
  <c r="B42" i="35" s="1"/>
  <c r="B43" i="35" s="1"/>
  <c r="B44" i="35" s="1"/>
  <c r="B45" i="35" s="1"/>
  <c r="B46" i="35" s="1"/>
  <c r="B47" i="35" s="1"/>
  <c r="B48" i="35" s="1"/>
  <c r="B49" i="35" s="1"/>
  <c r="B50" i="35" s="1"/>
  <c r="B51" i="35" s="1"/>
  <c r="B52" i="35" s="1"/>
  <c r="B53" i="35" s="1"/>
  <c r="B54" i="35" s="1"/>
  <c r="B55" i="35" s="1"/>
  <c r="G59" i="35"/>
  <c r="G58" i="35"/>
  <c r="G57" i="35"/>
  <c r="G56" i="35"/>
  <c r="G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G4" i="35"/>
  <c r="G60" i="35" s="1"/>
  <c r="Q10" i="34" l="1"/>
  <c r="Q12" i="34"/>
  <c r="Q14" i="34"/>
  <c r="Q16" i="34"/>
  <c r="Q18" i="34"/>
  <c r="Q20" i="34"/>
  <c r="Q22" i="34"/>
  <c r="Q24" i="34"/>
  <c r="Q26" i="34"/>
  <c r="Q28" i="34"/>
  <c r="Q30" i="34"/>
  <c r="Q32" i="34"/>
  <c r="Q34" i="34"/>
  <c r="Q36" i="34"/>
  <c r="Q38" i="34"/>
  <c r="P5" i="34"/>
  <c r="Q5" i="34" s="1"/>
  <c r="P6" i="34"/>
  <c r="Q6" i="34" s="1"/>
  <c r="P7" i="34"/>
  <c r="Q7" i="34" s="1"/>
  <c r="P8" i="34"/>
  <c r="Q8" i="34" s="1"/>
  <c r="P9" i="34"/>
  <c r="Q9" i="34" s="1"/>
  <c r="P10" i="34"/>
  <c r="P11" i="34"/>
  <c r="Q11" i="34" s="1"/>
  <c r="P12" i="34"/>
  <c r="P13" i="34"/>
  <c r="Q13" i="34" s="1"/>
  <c r="P14" i="34"/>
  <c r="P15" i="34"/>
  <c r="Q15" i="34" s="1"/>
  <c r="P16" i="34"/>
  <c r="P17" i="34"/>
  <c r="Q17" i="34" s="1"/>
  <c r="P18" i="34"/>
  <c r="P19" i="34"/>
  <c r="Q19" i="34" s="1"/>
  <c r="P20" i="34"/>
  <c r="P21" i="34"/>
  <c r="Q21" i="34" s="1"/>
  <c r="P22" i="34"/>
  <c r="P23" i="34"/>
  <c r="Q23" i="34" s="1"/>
  <c r="P24" i="34"/>
  <c r="P25" i="34"/>
  <c r="Q25" i="34" s="1"/>
  <c r="P26" i="34"/>
  <c r="P27" i="34"/>
  <c r="Q27" i="34" s="1"/>
  <c r="P28" i="34"/>
  <c r="P29" i="34"/>
  <c r="Q29" i="34" s="1"/>
  <c r="P30" i="34"/>
  <c r="P31" i="34"/>
  <c r="Q31" i="34" s="1"/>
  <c r="P32" i="34"/>
  <c r="P33" i="34"/>
  <c r="Q33" i="34" s="1"/>
  <c r="P34" i="34"/>
  <c r="P35" i="34"/>
  <c r="Q35" i="34" s="1"/>
  <c r="P36" i="34"/>
  <c r="P37" i="34"/>
  <c r="Q37" i="34" s="1"/>
  <c r="P38" i="34"/>
  <c r="P39" i="34"/>
  <c r="Q39" i="34" s="1"/>
  <c r="O5" i="34"/>
  <c r="O6" i="34"/>
  <c r="O7" i="34"/>
  <c r="O8" i="34"/>
  <c r="O9" i="34"/>
  <c r="O10" i="34"/>
  <c r="O11" i="34"/>
  <c r="O12" i="34"/>
  <c r="O13" i="34"/>
  <c r="O14" i="34"/>
  <c r="O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1" i="34"/>
  <c r="O32" i="34"/>
  <c r="O33" i="34"/>
  <c r="O34" i="34"/>
  <c r="O35" i="34"/>
  <c r="O36" i="34"/>
  <c r="O37" i="34"/>
  <c r="O38" i="34"/>
  <c r="O39" i="34"/>
  <c r="Q4" i="34"/>
  <c r="P4" i="34"/>
  <c r="O4" i="34"/>
  <c r="K18" i="34"/>
  <c r="K19" i="34"/>
  <c r="K20" i="34"/>
  <c r="K21" i="34"/>
  <c r="K22" i="34"/>
  <c r="K23" i="34"/>
  <c r="K24" i="34"/>
  <c r="K25" i="34"/>
  <c r="K26" i="34"/>
  <c r="K27" i="34"/>
  <c r="K28" i="34"/>
  <c r="K29" i="34"/>
  <c r="K30" i="34"/>
  <c r="K31" i="34"/>
  <c r="K32" i="34"/>
  <c r="K33" i="34"/>
  <c r="K34" i="34"/>
  <c r="K35" i="34"/>
  <c r="K36" i="34"/>
  <c r="K37" i="34"/>
  <c r="K38" i="34"/>
  <c r="K14" i="34"/>
  <c r="K15" i="34"/>
  <c r="K16" i="34"/>
  <c r="K17" i="34"/>
  <c r="K12" i="34"/>
  <c r="K13" i="34"/>
  <c r="K11" i="34"/>
  <c r="K10" i="34"/>
  <c r="K5" i="34"/>
  <c r="K6" i="34"/>
  <c r="K7" i="34"/>
  <c r="K8" i="34"/>
  <c r="K9" i="34"/>
  <c r="K4" i="34"/>
  <c r="H39" i="34"/>
  <c r="H5" i="34"/>
  <c r="H6" i="34"/>
  <c r="H7" i="34"/>
  <c r="H8" i="34"/>
  <c r="H9" i="34"/>
  <c r="H10" i="34"/>
  <c r="H11" i="34"/>
  <c r="H12" i="34"/>
  <c r="H13" i="34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36" i="34"/>
  <c r="H37" i="34"/>
  <c r="H38" i="34"/>
  <c r="H4" i="34"/>
  <c r="L10" i="27"/>
  <c r="P5" i="33"/>
  <c r="Q5" i="33" s="1"/>
  <c r="P6" i="33"/>
  <c r="Q6" i="33" s="1"/>
  <c r="P7" i="33"/>
  <c r="Q7" i="33" s="1"/>
  <c r="P8" i="33"/>
  <c r="Q8" i="33" s="1"/>
  <c r="P9" i="33"/>
  <c r="Q9" i="33" s="1"/>
  <c r="P10" i="33"/>
  <c r="Q10" i="33" s="1"/>
  <c r="P11" i="33"/>
  <c r="Q11" i="33" s="1"/>
  <c r="P12" i="33"/>
  <c r="Q12" i="33" s="1"/>
  <c r="P13" i="33"/>
  <c r="Q13" i="33" s="1"/>
  <c r="P14" i="33"/>
  <c r="Q14" i="33" s="1"/>
  <c r="P15" i="33"/>
  <c r="Q15" i="33" s="1"/>
  <c r="P16" i="33"/>
  <c r="Q16" i="33" s="1"/>
  <c r="P17" i="33"/>
  <c r="Q17" i="33" s="1"/>
  <c r="P18" i="33"/>
  <c r="Q18" i="33" s="1"/>
  <c r="P19" i="33"/>
  <c r="Q19" i="33" s="1"/>
  <c r="P20" i="33"/>
  <c r="Q20" i="33" s="1"/>
  <c r="P21" i="33"/>
  <c r="Q21" i="33" s="1"/>
  <c r="P22" i="33"/>
  <c r="Q22" i="33" s="1"/>
  <c r="P23" i="33"/>
  <c r="Q23" i="33" s="1"/>
  <c r="P24" i="33"/>
  <c r="Q24" i="33" s="1"/>
  <c r="P25" i="33"/>
  <c r="Q25" i="33" s="1"/>
  <c r="P26" i="33"/>
  <c r="Q26" i="33" s="1"/>
  <c r="P27" i="33"/>
  <c r="Q27" i="33" s="1"/>
  <c r="P28" i="33"/>
  <c r="Q28" i="33" s="1"/>
  <c r="P29" i="33"/>
  <c r="Q29" i="33" s="1"/>
  <c r="P30" i="33"/>
  <c r="Q30" i="33" s="1"/>
  <c r="P31" i="33"/>
  <c r="Q31" i="33" s="1"/>
  <c r="P32" i="33"/>
  <c r="Q32" i="33" s="1"/>
  <c r="P33" i="33"/>
  <c r="Q33" i="33" s="1"/>
  <c r="P34" i="33"/>
  <c r="Q34" i="33" s="1"/>
  <c r="P35" i="33"/>
  <c r="Q35" i="33" s="1"/>
  <c r="P36" i="33"/>
  <c r="Q36" i="33" s="1"/>
  <c r="P37" i="33"/>
  <c r="Q37" i="33" s="1"/>
  <c r="P38" i="33"/>
  <c r="Q38" i="33" s="1"/>
  <c r="P39" i="33"/>
  <c r="Q39" i="33" s="1"/>
  <c r="P40" i="33"/>
  <c r="Q40" i="33" s="1"/>
  <c r="P41" i="33"/>
  <c r="Q41" i="33" s="1"/>
  <c r="P42" i="33"/>
  <c r="Q42" i="33" s="1"/>
  <c r="P43" i="33"/>
  <c r="Q43" i="33" s="1"/>
  <c r="P44" i="33"/>
  <c r="Q44" i="33" s="1"/>
  <c r="P45" i="33"/>
  <c r="Q45" i="33" s="1"/>
  <c r="P46" i="33"/>
  <c r="Q46" i="33" s="1"/>
  <c r="P47" i="33"/>
  <c r="Q47" i="33" s="1"/>
  <c r="P48" i="33"/>
  <c r="Q48" i="33" s="1"/>
  <c r="P49" i="33"/>
  <c r="Q49" i="33" s="1"/>
  <c r="P50" i="33"/>
  <c r="Q50" i="33" s="1"/>
  <c r="O5" i="33"/>
  <c r="O6" i="33"/>
  <c r="O7" i="33"/>
  <c r="O8" i="33"/>
  <c r="O9" i="33"/>
  <c r="O10" i="33"/>
  <c r="O11" i="33"/>
  <c r="O12" i="33"/>
  <c r="O13" i="33"/>
  <c r="O14" i="33"/>
  <c r="O15" i="33"/>
  <c r="O16" i="33"/>
  <c r="O17" i="33"/>
  <c r="O18" i="33"/>
  <c r="O19" i="33"/>
  <c r="O20" i="33"/>
  <c r="O21" i="33"/>
  <c r="O22" i="33"/>
  <c r="O23" i="33"/>
  <c r="O24" i="33"/>
  <c r="O25" i="33"/>
  <c r="O26" i="33"/>
  <c r="O27" i="33"/>
  <c r="O28" i="33"/>
  <c r="O29" i="33"/>
  <c r="O30" i="33"/>
  <c r="O31" i="33"/>
  <c r="O32" i="33"/>
  <c r="O33" i="33"/>
  <c r="O34" i="33"/>
  <c r="O35" i="33"/>
  <c r="O36" i="33"/>
  <c r="O37" i="33"/>
  <c r="O38" i="33"/>
  <c r="O39" i="33"/>
  <c r="O40" i="33"/>
  <c r="O41" i="33"/>
  <c r="O42" i="33"/>
  <c r="O43" i="33"/>
  <c r="O44" i="33"/>
  <c r="O45" i="33"/>
  <c r="O46" i="33"/>
  <c r="O47" i="33"/>
  <c r="O48" i="33"/>
  <c r="O49" i="33"/>
  <c r="O50" i="33"/>
  <c r="P4" i="33"/>
  <c r="Q4" i="33" s="1"/>
  <c r="O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L9" i="22"/>
  <c r="K30" i="33"/>
  <c r="K31" i="33"/>
  <c r="K32" i="33"/>
  <c r="K33" i="33"/>
  <c r="K34" i="33"/>
  <c r="K29" i="33"/>
  <c r="K28" i="33"/>
  <c r="K27" i="33"/>
  <c r="K26" i="33"/>
  <c r="K25" i="33"/>
  <c r="K24" i="33"/>
  <c r="K23" i="33"/>
  <c r="K22" i="33"/>
  <c r="K21" i="33"/>
  <c r="K20" i="33"/>
  <c r="K19" i="33"/>
  <c r="K18" i="33"/>
  <c r="K17" i="33"/>
  <c r="K16" i="33"/>
  <c r="K15" i="33"/>
  <c r="K14" i="33"/>
  <c r="K13" i="33"/>
  <c r="K12" i="33"/>
  <c r="K11" i="33"/>
  <c r="K39" i="34" l="1"/>
  <c r="K10" i="33"/>
  <c r="K9" i="33"/>
  <c r="K50" i="33" s="1"/>
  <c r="K8" i="33"/>
  <c r="K7" i="33"/>
  <c r="K6" i="33"/>
  <c r="K5" i="33"/>
  <c r="K4" i="33"/>
  <c r="H5" i="33"/>
  <c r="H6" i="33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4" i="33"/>
  <c r="M11" i="28"/>
  <c r="H50" i="33" l="1"/>
  <c r="L14" i="32"/>
  <c r="N14" i="32" s="1"/>
  <c r="O14" i="32" s="1"/>
  <c r="K14" i="32"/>
  <c r="O8" i="32"/>
  <c r="O12" i="32"/>
  <c r="N6" i="32"/>
  <c r="O6" i="32" s="1"/>
  <c r="N7" i="32"/>
  <c r="O7" i="32" s="1"/>
  <c r="N8" i="32"/>
  <c r="N9" i="32"/>
  <c r="O9" i="32" s="1"/>
  <c r="N10" i="32"/>
  <c r="O10" i="32" s="1"/>
  <c r="N11" i="32"/>
  <c r="O11" i="32" s="1"/>
  <c r="N12" i="32"/>
  <c r="N13" i="32"/>
  <c r="O13" i="32" s="1"/>
  <c r="N5" i="32"/>
  <c r="O5" i="32" s="1"/>
  <c r="M6" i="32"/>
  <c r="M7" i="32"/>
  <c r="M8" i="32"/>
  <c r="M9" i="32"/>
  <c r="M10" i="32"/>
  <c r="M11" i="32"/>
  <c r="M12" i="32"/>
  <c r="M13" i="32"/>
  <c r="M5" i="32"/>
  <c r="M14" i="32" s="1"/>
  <c r="J6" i="32"/>
  <c r="J7" i="32"/>
  <c r="J8" i="32"/>
  <c r="J9" i="32"/>
  <c r="J10" i="32"/>
  <c r="J11" i="32"/>
  <c r="J12" i="32"/>
  <c r="J13" i="32"/>
  <c r="J5" i="32"/>
  <c r="G6" i="32"/>
  <c r="G7" i="32"/>
  <c r="G8" i="32"/>
  <c r="G9" i="32"/>
  <c r="G10" i="32"/>
  <c r="G11" i="32"/>
  <c r="G12" i="32"/>
  <c r="G13" i="32"/>
  <c r="G5" i="32"/>
  <c r="N32" i="31" l="1"/>
  <c r="R6" i="31"/>
  <c r="R10" i="31"/>
  <c r="R14" i="31"/>
  <c r="R18" i="31"/>
  <c r="R22" i="31"/>
  <c r="R26" i="31"/>
  <c r="R30" i="31"/>
  <c r="Q5" i="31"/>
  <c r="R5" i="31" s="1"/>
  <c r="Q6" i="31"/>
  <c r="Q7" i="31"/>
  <c r="R7" i="31" s="1"/>
  <c r="Q8" i="31"/>
  <c r="R8" i="31" s="1"/>
  <c r="Q9" i="31"/>
  <c r="R9" i="31" s="1"/>
  <c r="Q10" i="31"/>
  <c r="Q11" i="31"/>
  <c r="R11" i="31" s="1"/>
  <c r="Q12" i="31"/>
  <c r="R12" i="31" s="1"/>
  <c r="Q13" i="31"/>
  <c r="R13" i="31" s="1"/>
  <c r="Q14" i="31"/>
  <c r="Q15" i="31"/>
  <c r="R15" i="31" s="1"/>
  <c r="Q16" i="31"/>
  <c r="R16" i="31" s="1"/>
  <c r="Q17" i="31"/>
  <c r="R17" i="31" s="1"/>
  <c r="Q18" i="31"/>
  <c r="Q19" i="31"/>
  <c r="R19" i="31" s="1"/>
  <c r="Q20" i="31"/>
  <c r="R20" i="31" s="1"/>
  <c r="Q21" i="31"/>
  <c r="R21" i="31" s="1"/>
  <c r="Q22" i="31"/>
  <c r="Q23" i="31"/>
  <c r="R23" i="31" s="1"/>
  <c r="Q24" i="31"/>
  <c r="R24" i="31" s="1"/>
  <c r="Q25" i="31"/>
  <c r="R25" i="31" s="1"/>
  <c r="Q26" i="31"/>
  <c r="Q27" i="31"/>
  <c r="R27" i="31" s="1"/>
  <c r="Q28" i="31"/>
  <c r="R28" i="31" s="1"/>
  <c r="Q29" i="31"/>
  <c r="R29" i="31" s="1"/>
  <c r="Q30" i="31"/>
  <c r="Q31" i="31"/>
  <c r="R31" i="31" s="1"/>
  <c r="R4" i="31"/>
  <c r="Q4" i="31"/>
  <c r="P5" i="31"/>
  <c r="P6" i="31"/>
  <c r="P7" i="31"/>
  <c r="P8" i="31"/>
  <c r="P9" i="31"/>
  <c r="P10" i="31"/>
  <c r="P11" i="31"/>
  <c r="P12" i="31"/>
  <c r="P13" i="31"/>
  <c r="P14" i="31"/>
  <c r="P15" i="31"/>
  <c r="P16" i="31"/>
  <c r="P17" i="31"/>
  <c r="P18" i="31"/>
  <c r="P19" i="31"/>
  <c r="P20" i="31"/>
  <c r="P21" i="31"/>
  <c r="P22" i="31"/>
  <c r="P23" i="31"/>
  <c r="P24" i="31"/>
  <c r="P25" i="31"/>
  <c r="P26" i="31"/>
  <c r="P27" i="31"/>
  <c r="P28" i="31"/>
  <c r="P29" i="31"/>
  <c r="P30" i="31"/>
  <c r="P31" i="31"/>
  <c r="P4" i="31"/>
  <c r="M5" i="31"/>
  <c r="M6" i="31"/>
  <c r="M7" i="31"/>
  <c r="M8" i="31"/>
  <c r="M9" i="31"/>
  <c r="M10" i="31"/>
  <c r="M11" i="31"/>
  <c r="M12" i="31"/>
  <c r="M13" i="31"/>
  <c r="M14" i="31"/>
  <c r="M15" i="31"/>
  <c r="M16" i="31"/>
  <c r="M17" i="31"/>
  <c r="M18" i="31"/>
  <c r="M19" i="31"/>
  <c r="M20" i="31"/>
  <c r="M21" i="31"/>
  <c r="M22" i="31"/>
  <c r="M23" i="31"/>
  <c r="M24" i="31"/>
  <c r="M25" i="31"/>
  <c r="M26" i="31"/>
  <c r="M27" i="31"/>
  <c r="M28" i="31"/>
  <c r="M29" i="31"/>
  <c r="M30" i="31"/>
  <c r="M31" i="31"/>
  <c r="M4" i="31"/>
  <c r="M32" i="31" s="1"/>
  <c r="J5" i="31"/>
  <c r="J6" i="31"/>
  <c r="J7" i="31"/>
  <c r="J8" i="31"/>
  <c r="J9" i="31"/>
  <c r="J10" i="31"/>
  <c r="J11" i="31"/>
  <c r="J12" i="31"/>
  <c r="J13" i="31"/>
  <c r="J14" i="31"/>
  <c r="J15" i="31"/>
  <c r="J16" i="31"/>
  <c r="J17" i="31"/>
  <c r="J18" i="31"/>
  <c r="J19" i="31"/>
  <c r="J20" i="31"/>
  <c r="J21" i="31"/>
  <c r="J22" i="31"/>
  <c r="J23" i="31"/>
  <c r="J24" i="31"/>
  <c r="J25" i="31"/>
  <c r="J26" i="31"/>
  <c r="J27" i="31"/>
  <c r="J28" i="31"/>
  <c r="J29" i="31"/>
  <c r="J30" i="31"/>
  <c r="J31" i="31"/>
  <c r="J4" i="31"/>
  <c r="L6" i="30"/>
  <c r="Q32" i="31" l="1"/>
  <c r="R32" i="31" s="1"/>
  <c r="P32" i="31"/>
  <c r="L5" i="30"/>
  <c r="L4" i="30"/>
  <c r="L9" i="25"/>
  <c r="L8" i="25"/>
  <c r="M9" i="10"/>
  <c r="M7" i="9"/>
  <c r="M10" i="28" l="1"/>
  <c r="L9" i="27"/>
  <c r="I3" i="29"/>
  <c r="H3" i="29"/>
  <c r="G3" i="29"/>
  <c r="F13" i="29"/>
  <c r="F12" i="29"/>
  <c r="F11" i="29"/>
  <c r="F10" i="29"/>
  <c r="F9" i="29"/>
  <c r="F4" i="29"/>
  <c r="F5" i="29"/>
  <c r="F6" i="29"/>
  <c r="F7" i="29"/>
  <c r="F8" i="29"/>
  <c r="F3" i="29"/>
  <c r="E7" i="29"/>
  <c r="L9" i="11"/>
  <c r="L8" i="22"/>
  <c r="L8" i="11"/>
  <c r="M8" i="10"/>
  <c r="M6" i="9"/>
  <c r="M6" i="8"/>
  <c r="M5" i="8"/>
  <c r="L6" i="13" l="1"/>
  <c r="M5" i="7" l="1"/>
  <c r="L5" i="6"/>
</calcChain>
</file>

<file path=xl/sharedStrings.xml><?xml version="1.0" encoding="utf-8"?>
<sst xmlns="http://schemas.openxmlformats.org/spreadsheetml/2006/main" count="3059" uniqueCount="1141">
  <si>
    <t>SE</t>
  </si>
  <si>
    <t>SD</t>
  </si>
  <si>
    <t>Concn</t>
  </si>
  <si>
    <t>Peak area</t>
  </si>
  <si>
    <t>Concn (ppb)</t>
  </si>
  <si>
    <t>Sample</t>
  </si>
  <si>
    <t>Tv1kyc</t>
  </si>
  <si>
    <t>TV1muya</t>
  </si>
  <si>
    <t>Tv1kya</t>
  </si>
  <si>
    <t>Tv2kyc</t>
  </si>
  <si>
    <t>Tv2muya</t>
  </si>
  <si>
    <t>Tv3muyc</t>
  </si>
  <si>
    <t>Tv3muyb</t>
  </si>
  <si>
    <t>Tv3kya</t>
  </si>
  <si>
    <t>Tv2kyd</t>
  </si>
  <si>
    <t>Tv2kyb</t>
  </si>
  <si>
    <t>Tv2kya</t>
  </si>
  <si>
    <t>Tv1kyb</t>
  </si>
  <si>
    <t>Tv3muya</t>
  </si>
  <si>
    <t>Concn(ppb)</t>
  </si>
  <si>
    <t>1ppb</t>
  </si>
  <si>
    <t>5ppb</t>
  </si>
  <si>
    <t>10ppb</t>
  </si>
  <si>
    <t>RT</t>
  </si>
  <si>
    <t>cpd</t>
  </si>
  <si>
    <t>D-limonene</t>
  </si>
  <si>
    <t>limonene</t>
  </si>
  <si>
    <t>Area peak</t>
  </si>
  <si>
    <t>Kyc6</t>
  </si>
  <si>
    <t>Kyc12</t>
  </si>
  <si>
    <t>Kyc24</t>
  </si>
  <si>
    <t>Kyc36</t>
  </si>
  <si>
    <t>Kyc48</t>
  </si>
  <si>
    <t>Kyc60</t>
  </si>
  <si>
    <t>Kyc72</t>
  </si>
  <si>
    <t>Kyc84</t>
  </si>
  <si>
    <t>Kyc96</t>
  </si>
  <si>
    <t>muya6</t>
  </si>
  <si>
    <t>muya12</t>
  </si>
  <si>
    <t>muya24</t>
  </si>
  <si>
    <t>muya36</t>
  </si>
  <si>
    <t>muya48</t>
  </si>
  <si>
    <t>muya60</t>
  </si>
  <si>
    <t>muya72</t>
  </si>
  <si>
    <t>muya84</t>
  </si>
  <si>
    <t>muya96</t>
  </si>
  <si>
    <t>Observations</t>
  </si>
  <si>
    <t>F</t>
  </si>
  <si>
    <t>Standard error</t>
  </si>
  <si>
    <t>Lower bound (95%)</t>
  </si>
  <si>
    <t>Upper bound (95%)</t>
  </si>
  <si>
    <t>Intercept</t>
  </si>
  <si>
    <t>Residual</t>
  </si>
  <si>
    <t>Category</t>
  </si>
  <si>
    <t>LS mean</t>
  </si>
  <si>
    <t>No</t>
  </si>
  <si>
    <t>C</t>
  </si>
  <si>
    <t>Control6</t>
  </si>
  <si>
    <t>Control12</t>
  </si>
  <si>
    <t>Control24</t>
  </si>
  <si>
    <t>Control36</t>
  </si>
  <si>
    <t>Control48</t>
  </si>
  <si>
    <t>Control60</t>
  </si>
  <si>
    <t>Control72</t>
  </si>
  <si>
    <t>Control84</t>
  </si>
  <si>
    <t>Control96</t>
  </si>
  <si>
    <t>Tv4muya</t>
  </si>
  <si>
    <t>Tv4muyb</t>
  </si>
  <si>
    <t>Tv4muyc</t>
  </si>
  <si>
    <t>Tv4kya</t>
  </si>
  <si>
    <t>Tv4kyb</t>
  </si>
  <si>
    <t>Tv4kyc</t>
  </si>
  <si>
    <t>Farnesol isomer 1</t>
  </si>
  <si>
    <t>o-xylene</t>
  </si>
  <si>
    <t>Cpd</t>
  </si>
  <si>
    <t>Spiked</t>
  </si>
  <si>
    <t>obtained</t>
  </si>
  <si>
    <t>α-Pinene</t>
  </si>
  <si>
    <t>Average RT</t>
  </si>
  <si>
    <t>6.713</t>
  </si>
  <si>
    <t>o-Xylene</t>
  </si>
  <si>
    <t>Av. RT</t>
  </si>
  <si>
    <t>5.551</t>
  </si>
  <si>
    <t>Ethylbenzene</t>
  </si>
  <si>
    <t>AV. RT</t>
  </si>
  <si>
    <t>4.825</t>
  </si>
  <si>
    <t>m-Xylene</t>
  </si>
  <si>
    <t>4.901</t>
  </si>
  <si>
    <t>10.363</t>
  </si>
  <si>
    <r>
      <t>(</t>
    </r>
    <r>
      <rPr>
        <b/>
        <sz val="11"/>
        <color rgb="FFFF0000"/>
        <rFont val="Calibri"/>
        <family val="2"/>
      </rPr>
      <t>±)-Limonene</t>
    </r>
  </si>
  <si>
    <t>α-Terpineol</t>
  </si>
  <si>
    <t>17.853</t>
  </si>
  <si>
    <r>
      <t>(</t>
    </r>
    <r>
      <rPr>
        <sz val="11"/>
        <color theme="1"/>
        <rFont val="Calibri"/>
        <family val="2"/>
      </rPr>
      <t>±)-Linalool</t>
    </r>
  </si>
  <si>
    <t>13.470</t>
  </si>
  <si>
    <r>
      <t>(</t>
    </r>
    <r>
      <rPr>
        <b/>
        <sz val="11"/>
        <color rgb="FFFF0000"/>
        <rFont val="Calibri"/>
        <family val="2"/>
      </rPr>
      <t>±)-Linalool</t>
    </r>
  </si>
  <si>
    <t>(-)-Linalool</t>
  </si>
  <si>
    <t>Decane</t>
  </si>
  <si>
    <t>9.191</t>
  </si>
  <si>
    <t>AV.  RT</t>
  </si>
  <si>
    <t>p-Cymene</t>
  </si>
  <si>
    <t>10.146</t>
  </si>
  <si>
    <t>2-Undecanone</t>
  </si>
  <si>
    <t>22.282</t>
  </si>
  <si>
    <t>38.374</t>
  </si>
  <si>
    <t>39.271</t>
  </si>
  <si>
    <t>TD</t>
  </si>
  <si>
    <t>area</t>
  </si>
  <si>
    <t>Recovery</t>
  </si>
  <si>
    <t>Av. Recovery</t>
  </si>
  <si>
    <t>m-xylene</t>
  </si>
  <si>
    <t>Limonene</t>
  </si>
  <si>
    <t>Trans farnesol</t>
  </si>
  <si>
    <t>(±)-Linalool</t>
  </si>
  <si>
    <t>(2E,6E)-3,7,11-trimethyldodeca-2,6,10-trien-1-ol</t>
  </si>
  <si>
    <t>IUPAC</t>
  </si>
  <si>
    <t>3,7,11-Trimethyl-2,6,10-dodecatrien-1-ol</t>
  </si>
  <si>
    <t>TV1 muy(a)</t>
  </si>
  <si>
    <t>No.</t>
  </si>
  <si>
    <t>Retention time (min)</t>
  </si>
  <si>
    <t>Name</t>
  </si>
  <si>
    <t>Percentage (%)</t>
  </si>
  <si>
    <t>Major peaks</t>
  </si>
  <si>
    <t>1.</t>
  </si>
  <si>
    <t>4.092</t>
  </si>
  <si>
    <t>Acetic acid butylether</t>
  </si>
  <si>
    <t>1.0</t>
  </si>
  <si>
    <t>43.1, 56.1</t>
  </si>
  <si>
    <t>2.</t>
  </si>
  <si>
    <t>5.177</t>
  </si>
  <si>
    <t>11.5</t>
  </si>
  <si>
    <t>91.0, 106.0</t>
  </si>
  <si>
    <t>3.</t>
  </si>
  <si>
    <t>5.266</t>
  </si>
  <si>
    <t>Decane,2,4-dimethyl</t>
  </si>
  <si>
    <t>0.2</t>
  </si>
  <si>
    <t>43.1, 57.1, 71.1</t>
  </si>
  <si>
    <t>4.</t>
  </si>
  <si>
    <t>5.407</t>
  </si>
  <si>
    <t>43.5</t>
  </si>
  <si>
    <t>91.1, 106.1</t>
  </si>
  <si>
    <t>5.</t>
  </si>
  <si>
    <t>6.010</t>
  </si>
  <si>
    <t>17.63</t>
  </si>
  <si>
    <t>6.</t>
  </si>
  <si>
    <t>6.219</t>
  </si>
  <si>
    <t>Decane,2,5,6-trimethyl</t>
  </si>
  <si>
    <t>0.4</t>
  </si>
  <si>
    <t>43.1, 57.1</t>
  </si>
  <si>
    <t>7.</t>
  </si>
  <si>
    <t>7.284</t>
  </si>
  <si>
    <t>D-(+)-Alpha-pinene</t>
  </si>
  <si>
    <t>2.3</t>
  </si>
  <si>
    <t>92.1, 93.1</t>
  </si>
  <si>
    <t>9.</t>
  </si>
  <si>
    <t>10.805</t>
  </si>
  <si>
    <t>D-Limonene</t>
  </si>
  <si>
    <t>0.6</t>
  </si>
  <si>
    <t>68.1, 67.1, 93.1</t>
  </si>
  <si>
    <t>10.</t>
  </si>
  <si>
    <t>15.772</t>
  </si>
  <si>
    <t>Trans-carveol</t>
  </si>
  <si>
    <t>1.2</t>
  </si>
  <si>
    <t>109.1,55.1,119.1</t>
  </si>
  <si>
    <t>11.</t>
  </si>
  <si>
    <t>18.492</t>
  </si>
  <si>
    <t>D-verbinone</t>
  </si>
  <si>
    <t>0.5</t>
  </si>
  <si>
    <t>107, 135, 150, 41.1</t>
  </si>
  <si>
    <t>12.</t>
  </si>
  <si>
    <t>25.904</t>
  </si>
  <si>
    <t>0.7</t>
  </si>
  <si>
    <t>0.1</t>
  </si>
  <si>
    <t>14.</t>
  </si>
  <si>
    <t>28.902</t>
  </si>
  <si>
    <t>5,9-Undecadiene-2-one,6,10-dimethyl</t>
  </si>
  <si>
    <t>41.1, 69.1</t>
  </si>
  <si>
    <t>15.</t>
  </si>
  <si>
    <t>30.533</t>
  </si>
  <si>
    <t>41.1, 93.0,204.3, 91.1, 80.2</t>
  </si>
  <si>
    <t>16.</t>
  </si>
  <si>
    <t>30.820</t>
  </si>
  <si>
    <t>Alpha-Guaiene</t>
  </si>
  <si>
    <t>41.1, 105.2</t>
  </si>
  <si>
    <t>17.</t>
  </si>
  <si>
    <t>31.597</t>
  </si>
  <si>
    <t>161.2, 43.1, 119.1, 204.3</t>
  </si>
  <si>
    <t>18.</t>
  </si>
  <si>
    <t>31.958</t>
  </si>
  <si>
    <t>Curlone</t>
  </si>
  <si>
    <t>120.2</t>
  </si>
  <si>
    <t>19.</t>
  </si>
  <si>
    <t>33.956</t>
  </si>
  <si>
    <t>43.0, 41.1, 91.2, 205.2</t>
  </si>
  <si>
    <t>20.</t>
  </si>
  <si>
    <t>34.142</t>
  </si>
  <si>
    <t>3.1</t>
  </si>
  <si>
    <t>43.0, 55.1, 77.1, 79.1</t>
  </si>
  <si>
    <t>21.</t>
  </si>
  <si>
    <t>hexadecane</t>
  </si>
  <si>
    <t>22.</t>
  </si>
  <si>
    <t>35.195</t>
  </si>
  <si>
    <t>Spirol(4,5)decan-7-one,1,8-dimethyl-8,9-epoxy-4-isopropyl</t>
  </si>
  <si>
    <t>0.54</t>
  </si>
  <si>
    <t>43.1, 41.0, 79.2, 109.1, 135.1</t>
  </si>
  <si>
    <t>23.</t>
  </si>
  <si>
    <t>36.988</t>
  </si>
  <si>
    <t>maaliol</t>
  </si>
  <si>
    <t>43.1, 41.1, 81.2, 204</t>
  </si>
  <si>
    <t>24.</t>
  </si>
  <si>
    <t>37.466</t>
  </si>
  <si>
    <t>Diepicediene-1-oxide</t>
  </si>
  <si>
    <t>41.0, 55.1, 69.0</t>
  </si>
  <si>
    <t>25.</t>
  </si>
  <si>
    <t>37.563</t>
  </si>
  <si>
    <t>mustaketone</t>
  </si>
  <si>
    <t>0.3</t>
  </si>
  <si>
    <t>122.1, 175.5, 77.1, 89.1</t>
  </si>
  <si>
    <t>26.</t>
  </si>
  <si>
    <t>37.740</t>
  </si>
  <si>
    <t>1,4-dihydroxy-p-menlt-2-ene</t>
  </si>
  <si>
    <t>109.2, 43.1</t>
  </si>
  <si>
    <t>27.</t>
  </si>
  <si>
    <t>39.186</t>
  </si>
  <si>
    <t>Farnesol</t>
  </si>
  <si>
    <t>7.6</t>
  </si>
  <si>
    <t>69.1, 41.1, 81.1</t>
  </si>
  <si>
    <t>28.</t>
  </si>
  <si>
    <t>40.982</t>
  </si>
  <si>
    <t>43.1, 41.0</t>
  </si>
  <si>
    <t>29.</t>
  </si>
  <si>
    <t>42.288</t>
  </si>
  <si>
    <t>pentadecane</t>
  </si>
  <si>
    <t>57.1, 43.2, 85.0</t>
  </si>
  <si>
    <t>31.</t>
  </si>
  <si>
    <t>48.843</t>
  </si>
  <si>
    <t>heptadecane</t>
  </si>
  <si>
    <t>57.1, 43.1, 85.2</t>
  </si>
  <si>
    <t>32.</t>
  </si>
  <si>
    <t>54.834</t>
  </si>
  <si>
    <t>2,6,10,15-tetramethyl-heptadecane</t>
  </si>
  <si>
    <t>57.1, 71.1, 85.8</t>
  </si>
  <si>
    <t>peak area</t>
  </si>
  <si>
    <t>alloaromandredene</t>
  </si>
  <si>
    <r>
      <t>1-Naphthalenol,12344a7,8,8a-octahydro-1,6-dimethyl-4-(1-methylethyl)-[15-(1</t>
    </r>
    <r>
      <rPr>
        <sz val="11"/>
        <color theme="1"/>
        <rFont val="Calibri"/>
        <family val="2"/>
      </rPr>
      <t>α, 4α,4αβ, 8αβ)]-</t>
    </r>
  </si>
  <si>
    <t>alpha-bisabolol</t>
  </si>
  <si>
    <t>sesquiterpene</t>
  </si>
  <si>
    <t>acyclic diterpene</t>
  </si>
  <si>
    <t>class</t>
  </si>
  <si>
    <t>others</t>
  </si>
  <si>
    <t>monoterpene</t>
  </si>
  <si>
    <t>oxy. Monoterpene</t>
  </si>
  <si>
    <t>sesquiterene</t>
  </si>
  <si>
    <t>oxy. Sesquiterpene</t>
  </si>
  <si>
    <t>(-)-Spathulenol</t>
  </si>
  <si>
    <t>OXY.Sesquiterpene</t>
  </si>
  <si>
    <t>Sesquiterpene</t>
  </si>
  <si>
    <t>oxy. Sesquiterpee</t>
  </si>
  <si>
    <t>ppb</t>
  </si>
  <si>
    <t>undecanoic acid</t>
  </si>
  <si>
    <t>ethylbenzene</t>
  </si>
  <si>
    <t>decane</t>
  </si>
  <si>
    <r>
      <t>(</t>
    </r>
    <r>
      <rPr>
        <sz val="11"/>
        <color theme="1"/>
        <rFont val="Calibri"/>
        <family val="2"/>
      </rPr>
      <t>±)-Limonene</t>
    </r>
  </si>
  <si>
    <t>Undecanone</t>
  </si>
  <si>
    <t>∂-cadinol</t>
  </si>
  <si>
    <t>oxy. Sesquitepene</t>
  </si>
  <si>
    <t>oxy. sesquiterpene</t>
  </si>
  <si>
    <t>oxy monoterpene</t>
  </si>
  <si>
    <t>7-Hydroxyfarnesene</t>
  </si>
  <si>
    <t>Run 1</t>
  </si>
  <si>
    <t>Run2</t>
  </si>
  <si>
    <t>%peak area</t>
  </si>
  <si>
    <t>Quantification/semi-quantification standard</t>
  </si>
  <si>
    <t>STD</t>
  </si>
  <si>
    <t>av. %peak area</t>
  </si>
  <si>
    <t>SEM</t>
  </si>
  <si>
    <t>TV1 kya</t>
  </si>
  <si>
    <t>Retention time</t>
  </si>
  <si>
    <t xml:space="preserve">Name </t>
  </si>
  <si>
    <t>3.881</t>
  </si>
  <si>
    <t>Hexane-2,4-dimethyl</t>
  </si>
  <si>
    <t>5.414</t>
  </si>
  <si>
    <t>5.448</t>
  </si>
  <si>
    <t>6.020</t>
  </si>
  <si>
    <t>6.319</t>
  </si>
  <si>
    <t>Ethanol-2-butoxyl</t>
  </si>
  <si>
    <t>7.398</t>
  </si>
  <si>
    <t>D-(+)-alpha-pinene</t>
  </si>
  <si>
    <t>Caryophyllene</t>
  </si>
  <si>
    <t>34.159</t>
  </si>
  <si>
    <t>KI</t>
  </si>
  <si>
    <t>5.188</t>
  </si>
  <si>
    <t>p-Xylene</t>
  </si>
  <si>
    <t>LHC</t>
  </si>
  <si>
    <t>OTHERS</t>
  </si>
  <si>
    <t>ALKYLBENZENE</t>
  </si>
  <si>
    <t>ALCOHOL</t>
  </si>
  <si>
    <t>MONOTERPENE</t>
  </si>
  <si>
    <t>Carryophylene oxide</t>
  </si>
  <si>
    <t>Ethyl benzene</t>
  </si>
  <si>
    <t>(±)-linalool</t>
  </si>
  <si>
    <t>39.192</t>
  </si>
  <si>
    <t>Beta-farnesene</t>
  </si>
  <si>
    <t>TV1 kyb</t>
  </si>
  <si>
    <t>4.178</t>
  </si>
  <si>
    <t>57.1, 43.1,</t>
  </si>
  <si>
    <t>4.753</t>
  </si>
  <si>
    <t>91.1, 106.1,</t>
  </si>
  <si>
    <t>5.715</t>
  </si>
  <si>
    <t>Nonane</t>
  </si>
  <si>
    <t>43.1, 57.1, 41.0</t>
  </si>
  <si>
    <t>5.782</t>
  </si>
  <si>
    <t>105.1, 120.0</t>
  </si>
  <si>
    <t>8.</t>
  </si>
  <si>
    <t>93.1, 92.0</t>
  </si>
  <si>
    <t>93.2, 41.0, 69.0</t>
  </si>
  <si>
    <t>57.1, 41.1, 43.0</t>
  </si>
  <si>
    <t>68.1, 93.1</t>
  </si>
  <si>
    <t>13.587</t>
  </si>
  <si>
    <t>57.1, 41.1</t>
  </si>
  <si>
    <t>13.</t>
  </si>
  <si>
    <t>108, 93.1</t>
  </si>
  <si>
    <t>15.327</t>
  </si>
  <si>
    <t>(-)-trans-pinocarveol</t>
  </si>
  <si>
    <t>92.0, 83.1</t>
  </si>
  <si>
    <t>Isopinocarveol</t>
  </si>
  <si>
    <t>Cis-Ocimene,8-oxo</t>
  </si>
  <si>
    <t>107.0, 41.0, 150.1</t>
  </si>
  <si>
    <t>25.860</t>
  </si>
  <si>
    <t>43.0, 39.0, 105.1</t>
  </si>
  <si>
    <t>67.0, 54.0</t>
  </si>
  <si>
    <t>133.1, 204, 81.1, 79</t>
  </si>
  <si>
    <t>105.0, 41.0, 204.0, 161.0</t>
  </si>
  <si>
    <t>31.580</t>
  </si>
  <si>
    <t>Germacrene</t>
  </si>
  <si>
    <t>30.</t>
  </si>
  <si>
    <t>31.945</t>
  </si>
  <si>
    <t>33.</t>
  </si>
  <si>
    <t>34.</t>
  </si>
  <si>
    <t>Spathulenol</t>
  </si>
  <si>
    <t>43.0, 41.1, 119, 79.1, 159.0</t>
  </si>
  <si>
    <t>35.</t>
  </si>
  <si>
    <t>36.</t>
  </si>
  <si>
    <t>35.056</t>
  </si>
  <si>
    <t>Pentadecane</t>
  </si>
  <si>
    <t>57.1, 43.1, 74.4, 85.1</t>
  </si>
  <si>
    <t>37.</t>
  </si>
  <si>
    <t>35.183</t>
  </si>
  <si>
    <t>43.0, 41.0, 109.0,</t>
  </si>
  <si>
    <t>38.</t>
  </si>
  <si>
    <t>36.805</t>
  </si>
  <si>
    <t>39.</t>
  </si>
  <si>
    <t>36.981</t>
  </si>
  <si>
    <t>40.</t>
  </si>
  <si>
    <t>41.</t>
  </si>
  <si>
    <t>42.</t>
  </si>
  <si>
    <t>43.</t>
  </si>
  <si>
    <t>41.0, 55.0, 218, 67.1, 134.0</t>
  </si>
  <si>
    <t>44.</t>
  </si>
  <si>
    <t>40.793</t>
  </si>
  <si>
    <t>45.</t>
  </si>
  <si>
    <t>40.844</t>
  </si>
  <si>
    <t>46.</t>
  </si>
  <si>
    <t>57.1, 43.1, 85.0, 74.0</t>
  </si>
  <si>
    <t>43.602</t>
  </si>
  <si>
    <t>43, 41, 71.0,</t>
  </si>
  <si>
    <t>48.836</t>
  </si>
  <si>
    <t>57.1, 43.1, 85.0,</t>
  </si>
  <si>
    <t>52.063</t>
  </si>
  <si>
    <t>71.0, 41, 69.0</t>
  </si>
  <si>
    <t>%Peak area</t>
  </si>
  <si>
    <t>3,5-dimethylheptane</t>
  </si>
  <si>
    <t>AHC</t>
  </si>
  <si>
    <t>4.967</t>
  </si>
  <si>
    <t>5.538</t>
  </si>
  <si>
    <t>Ethanol, 2-butoxy-</t>
  </si>
  <si>
    <t>(±)LINALOOL</t>
  </si>
  <si>
    <t>6.439</t>
  </si>
  <si>
    <t>2-Ethyltoluene</t>
  </si>
  <si>
    <t>6.809</t>
  </si>
  <si>
    <t>D-(+)-α-Pinene</t>
  </si>
  <si>
    <t>α-pinene</t>
  </si>
  <si>
    <t>8.378</t>
  </si>
  <si>
    <t>β-pinene</t>
  </si>
  <si>
    <t>9.238</t>
  </si>
  <si>
    <t>10.422</t>
  </si>
  <si>
    <t>13.580</t>
  </si>
  <si>
    <t>Linalool</t>
  </si>
  <si>
    <t>OXY MONOTERPENE</t>
  </si>
  <si>
    <t>2,6,8-trimethyl decane</t>
  </si>
  <si>
    <t>ALDEHYDE</t>
  </si>
  <si>
    <t>15.552</t>
  </si>
  <si>
    <t>18.347</t>
  </si>
  <si>
    <t>18.905</t>
  </si>
  <si>
    <t>OXY SESQUITERPENE</t>
  </si>
  <si>
    <t>27.031</t>
  </si>
  <si>
    <t>ALiphatic HC</t>
  </si>
  <si>
    <t>27.675</t>
  </si>
  <si>
    <t>SESQUITERPINE</t>
  </si>
  <si>
    <t>28.880</t>
  </si>
  <si>
    <t>Cis-α-Bisabolene</t>
  </si>
  <si>
    <t>30.510</t>
  </si>
  <si>
    <t>32.613</t>
  </si>
  <si>
    <t>33.425</t>
  </si>
  <si>
    <t>(E)- Nerolidol</t>
  </si>
  <si>
    <t>33.941</t>
  </si>
  <si>
    <t>34.134</t>
  </si>
  <si>
    <t>Caryophyllene oxide</t>
  </si>
  <si>
    <t>37.476</t>
  </si>
  <si>
    <t>39.199</t>
  </si>
  <si>
    <t>42.289</t>
  </si>
  <si>
    <t>Heptadecane</t>
  </si>
  <si>
    <t>(+)-Isomenthol</t>
  </si>
  <si>
    <t>7-octadecanone</t>
  </si>
  <si>
    <t>nonane</t>
  </si>
  <si>
    <t>(±)-Limonene</t>
  </si>
  <si>
    <r>
      <rPr>
        <sz val="11"/>
        <color theme="1"/>
        <rFont val="Calibri"/>
        <family val="2"/>
      </rPr>
      <t>α-</t>
    </r>
    <r>
      <rPr>
        <sz val="11"/>
        <color theme="1"/>
        <rFont val="Calibri"/>
        <family val="2"/>
        <scheme val="minor"/>
      </rPr>
      <t>pinene</t>
    </r>
  </si>
  <si>
    <t>trans-verbenol</t>
  </si>
  <si>
    <t>α-Bisabolol</t>
  </si>
  <si>
    <t>26.356</t>
  </si>
  <si>
    <t>dodecane</t>
  </si>
  <si>
    <t>1,11-Hexadecadiyne</t>
  </si>
  <si>
    <r>
      <t>(E)-</t>
    </r>
    <r>
      <rPr>
        <sz val="11"/>
        <color theme="1"/>
        <rFont val="Calibri"/>
        <family val="2"/>
      </rPr>
      <t>β-Carryophyllene</t>
    </r>
  </si>
  <si>
    <t>29.143</t>
  </si>
  <si>
    <t>isocaryophyllene</t>
  </si>
  <si>
    <t>30.797</t>
  </si>
  <si>
    <t>Germacrene D</t>
  </si>
  <si>
    <t>43.1, 41.1, 119,79.1,159.0</t>
  </si>
  <si>
    <t>Cis-α-Bisabolene epoxide</t>
  </si>
  <si>
    <t>43.0, 41.0, 109.0</t>
  </si>
  <si>
    <t>leden oxide</t>
  </si>
  <si>
    <t>isoaromadendrene epoxide</t>
  </si>
  <si>
    <t>37.554</t>
  </si>
  <si>
    <t>mustakone</t>
  </si>
  <si>
    <t>37.748</t>
  </si>
  <si>
    <t>1,4-dihydroxy-p-menth-2-ene</t>
  </si>
  <si>
    <t>α-springene</t>
  </si>
  <si>
    <t>4,8,13-duvatriene-1,3-diol</t>
  </si>
  <si>
    <t>54.840</t>
  </si>
  <si>
    <t>Hepta decane-2,6,10,15-tetramethyl</t>
  </si>
  <si>
    <t>Total</t>
  </si>
  <si>
    <t>(TV1)kyc</t>
  </si>
  <si>
    <t>Ethyl-benzene</t>
  </si>
  <si>
    <t>5.175</t>
  </si>
  <si>
    <t>5.397</t>
  </si>
  <si>
    <t>p-xylene</t>
  </si>
  <si>
    <t>5.427</t>
  </si>
  <si>
    <t>6.003</t>
  </si>
  <si>
    <t>6.210</t>
  </si>
  <si>
    <t>43.1, 41.0, 57.2</t>
  </si>
  <si>
    <t>Ethanol,2 butoxy</t>
  </si>
  <si>
    <t>6.284</t>
  </si>
  <si>
    <t>57.0, 45.1</t>
  </si>
  <si>
    <t>Benzene, (1-methylethyl)</t>
  </si>
  <si>
    <t>6.923</t>
  </si>
  <si>
    <t>105.1, 120.2</t>
  </si>
  <si>
    <t>(IR)-(+)-alpha-pinene</t>
  </si>
  <si>
    <t>7.283</t>
  </si>
  <si>
    <t>10.807</t>
  </si>
  <si>
    <t>41.1, 67.1, 68.1</t>
  </si>
  <si>
    <t>Trans-Carveol</t>
  </si>
  <si>
    <t>15.768</t>
  </si>
  <si>
    <t>109, 41.0, 119, 59</t>
  </si>
  <si>
    <t>Alpha-cadinol</t>
  </si>
  <si>
    <t>41.1, 119.0, 69,2</t>
  </si>
  <si>
    <t>caryophyllene</t>
  </si>
  <si>
    <t>26.499</t>
  </si>
  <si>
    <t>93.1, 41.1, 39.0, 107</t>
  </si>
  <si>
    <t>27.710</t>
  </si>
  <si>
    <t>41.0, 91.1, 120</t>
  </si>
  <si>
    <t>43.1, 69.1</t>
  </si>
  <si>
    <t>30.532</t>
  </si>
  <si>
    <t>79.1, 39.1, 95</t>
  </si>
  <si>
    <t>30.822</t>
  </si>
  <si>
    <t>41.2, 105.2. 119.2, 189.2</t>
  </si>
  <si>
    <t>31.601</t>
  </si>
  <si>
    <t>161.2, 41.1, 93.1,207.5</t>
  </si>
  <si>
    <t>161.2, 204.3, 91.1</t>
  </si>
  <si>
    <t>32.632</t>
  </si>
  <si>
    <t>33.968</t>
  </si>
  <si>
    <t>43.1,41.1, 105.1, 205</t>
  </si>
  <si>
    <t>Epiglobucol</t>
  </si>
  <si>
    <t>34.145</t>
  </si>
  <si>
    <t>43.1, 79.1, 81.1</t>
  </si>
  <si>
    <t>octadecadienolacetate</t>
  </si>
  <si>
    <t>35.193</t>
  </si>
  <si>
    <t>43.0,67.1, 81.1, 96.1</t>
  </si>
  <si>
    <t>6,9,12,15-docosatetra enoic acid, methylester</t>
  </si>
  <si>
    <t>37.473</t>
  </si>
  <si>
    <t>41.0, 80.1, 93.1</t>
  </si>
  <si>
    <t>37.738</t>
  </si>
  <si>
    <t>41.0, 175.2, 55.1</t>
  </si>
  <si>
    <t>39.193</t>
  </si>
  <si>
    <t>43.0, 41.8, 93.0</t>
  </si>
  <si>
    <t>Farnesol formate</t>
  </si>
  <si>
    <t>40.984</t>
  </si>
  <si>
    <t>42.265</t>
  </si>
  <si>
    <t>43.591</t>
  </si>
  <si>
    <t>52.101</t>
  </si>
  <si>
    <t>(-)-Isoaromadendrene</t>
  </si>
  <si>
    <r>
      <rPr>
        <sz val="11"/>
        <color theme="1"/>
        <rFont val="Calibri"/>
        <family val="2"/>
      </rPr>
      <t>β-</t>
    </r>
    <r>
      <rPr>
        <sz val="11"/>
        <color theme="1"/>
        <rFont val="Calibri"/>
        <family val="2"/>
        <scheme val="minor"/>
      </rPr>
      <t>Guaiene</t>
    </r>
  </si>
  <si>
    <r>
      <rPr>
        <sz val="11"/>
        <color theme="1"/>
        <rFont val="Calibri"/>
        <family val="2"/>
      </rPr>
      <t>∂-</t>
    </r>
    <r>
      <rPr>
        <sz val="11"/>
        <color theme="1"/>
        <rFont val="Calibri"/>
        <family val="2"/>
        <scheme val="minor"/>
      </rPr>
      <t>cadinene</t>
    </r>
  </si>
  <si>
    <t>31.742</t>
  </si>
  <si>
    <t>Alloaromadendrene oxide(saquitapenoid)</t>
  </si>
  <si>
    <t>37.551</t>
  </si>
  <si>
    <t>35.492</t>
  </si>
  <si>
    <t>Z-6,17-octadecadien-1-ol acetate</t>
  </si>
  <si>
    <t>43.0, 67.1, 81.1, 96.1</t>
  </si>
  <si>
    <t>39.311</t>
  </si>
  <si>
    <t>40.791</t>
  </si>
  <si>
    <t>2-pentadecanone,6,10,14-trimethyl</t>
  </si>
  <si>
    <t>52.067</t>
  </si>
  <si>
    <t>phytol</t>
  </si>
  <si>
    <t>Levomenthol</t>
  </si>
  <si>
    <t>farnesol isomer 1</t>
  </si>
  <si>
    <t>(±)Linalool</t>
  </si>
  <si>
    <r>
      <rPr>
        <sz val="11"/>
        <color theme="1"/>
        <rFont val="Calibri"/>
        <family val="2"/>
      </rPr>
      <t>α-</t>
    </r>
    <r>
      <rPr>
        <sz val="11"/>
        <color theme="1"/>
        <rFont val="Calibri"/>
        <family val="2"/>
        <scheme val="minor"/>
      </rPr>
      <t xml:space="preserve"> pinene</t>
    </r>
  </si>
  <si>
    <t>(E)-Beta-caryophyllene</t>
  </si>
  <si>
    <t>%tage peak area</t>
  </si>
  <si>
    <t>2,4,6-trimethyldecane</t>
  </si>
  <si>
    <t>5.776</t>
  </si>
  <si>
    <t>6.445</t>
  </si>
  <si>
    <t>8.377</t>
  </si>
  <si>
    <t>13.514</t>
  </si>
  <si>
    <t>13.601</t>
  </si>
  <si>
    <t>14.691</t>
  </si>
  <si>
    <t>α- Campholenal</t>
  </si>
  <si>
    <t>α-terpineol</t>
  </si>
  <si>
    <t>Cis-verbenol</t>
  </si>
  <si>
    <t>Cis-p-Mentha-1(7),8-dien-2-ol</t>
  </si>
  <si>
    <t>p-Mentha-1,5-dien-8-ol</t>
  </si>
  <si>
    <t>Terpineol</t>
  </si>
  <si>
    <t>D- verbenone</t>
  </si>
  <si>
    <t>(-)- Dihydroedulani(II)</t>
  </si>
  <si>
    <t>Isochavibetol</t>
  </si>
  <si>
    <t>Cis-α- santalol</t>
  </si>
  <si>
    <t>27.054</t>
  </si>
  <si>
    <t>Tridecane</t>
  </si>
  <si>
    <t>27.674</t>
  </si>
  <si>
    <t>(Z,Z)-α-Farnesene</t>
  </si>
  <si>
    <t>29.156</t>
  </si>
  <si>
    <t>30.208</t>
  </si>
  <si>
    <t>GermacreneD</t>
  </si>
  <si>
    <t>BicyclogermacreneD</t>
  </si>
  <si>
    <t>6,11-dimethyl-2,6,10-dodecatrien-1-ol</t>
  </si>
  <si>
    <t>(-)-Isolongifolene</t>
  </si>
  <si>
    <t>Muurola-4,10(14)-dien-1-β-ol</t>
  </si>
  <si>
    <t>32.959</t>
  </si>
  <si>
    <t>Aromadendrene oxide</t>
  </si>
  <si>
    <t>33.432</t>
  </si>
  <si>
    <t>(-)- Spathulenol</t>
  </si>
  <si>
    <t>Hexadecane</t>
  </si>
  <si>
    <t>3-cyclo-1-carboxaldehyde,3,4-dimethyl</t>
  </si>
  <si>
    <t>35.929</t>
  </si>
  <si>
    <t>α-Acorenol</t>
  </si>
  <si>
    <t>36.830</t>
  </si>
  <si>
    <t>37.006</t>
  </si>
  <si>
    <t>1H-Cyclopentalen-7-ol,decahydro-3,3,4,7a-tetramethyl</t>
  </si>
  <si>
    <t>Thunbergol</t>
  </si>
  <si>
    <t>39.254</t>
  </si>
  <si>
    <t>39.410</t>
  </si>
  <si>
    <t>β-Springene</t>
  </si>
  <si>
    <t>39.916</t>
  </si>
  <si>
    <t>40.118</t>
  </si>
  <si>
    <t>Nookatone</t>
  </si>
  <si>
    <t>7-epi-trans-sesquisabinene hydrate</t>
  </si>
  <si>
    <t>47.545</t>
  </si>
  <si>
    <t>n- hexadecanoic acid</t>
  </si>
  <si>
    <t>4.754</t>
  </si>
  <si>
    <t>4.963</t>
  </si>
  <si>
    <t>5.537</t>
  </si>
  <si>
    <t>6.810</t>
  </si>
  <si>
    <t>9.242</t>
  </si>
  <si>
    <t>10.426</t>
  </si>
  <si>
    <t>15.318</t>
  </si>
  <si>
    <t>15.393</t>
  </si>
  <si>
    <t>15.560</t>
  </si>
  <si>
    <t>16.738</t>
  </si>
  <si>
    <t>17.819</t>
  </si>
  <si>
    <t>18.344</t>
  </si>
  <si>
    <t>18.910</t>
  </si>
  <si>
    <t>22.260</t>
  </si>
  <si>
    <t>24.772</t>
  </si>
  <si>
    <t>25.867</t>
  </si>
  <si>
    <t>∂-cardinol</t>
  </si>
  <si>
    <t>26.460</t>
  </si>
  <si>
    <t>28.884</t>
  </si>
  <si>
    <t>30.526</t>
  </si>
  <si>
    <t>31.598</t>
  </si>
  <si>
    <t>31.744</t>
  </si>
  <si>
    <t>31.949</t>
  </si>
  <si>
    <t>Megastigma-3,7(E),9-triene</t>
  </si>
  <si>
    <t>33.957</t>
  </si>
  <si>
    <t>34.153</t>
  </si>
  <si>
    <t>35.059</t>
  </si>
  <si>
    <t>35.203</t>
  </si>
  <si>
    <t>37.478</t>
  </si>
  <si>
    <t>37.763</t>
  </si>
  <si>
    <t>40.877</t>
  </si>
  <si>
    <t>41.005</t>
  </si>
  <si>
    <t>Acetic acid(12345678-octahydro-3,8,8-trimethylnaphth-2-yl)-methylester</t>
  </si>
  <si>
    <t>42.291</t>
  </si>
  <si>
    <t>54.854</t>
  </si>
  <si>
    <t>48.850</t>
  </si>
  <si>
    <t>Quantification/semi quantufication std</t>
  </si>
  <si>
    <t>Farnesol, (E) methyl</t>
  </si>
  <si>
    <t>average</t>
  </si>
  <si>
    <t>Class</t>
  </si>
  <si>
    <t>Mass peaks</t>
  </si>
  <si>
    <t>4.668</t>
  </si>
  <si>
    <t>Others/Hydrocarbon</t>
  </si>
  <si>
    <t>91.2, 106.2</t>
  </si>
  <si>
    <t>4.866</t>
  </si>
  <si>
    <t>Hydrocarbon</t>
  </si>
  <si>
    <t>5.428</t>
  </si>
  <si>
    <t>5.667</t>
  </si>
  <si>
    <t>Alcohol</t>
  </si>
  <si>
    <t>57.2, 45.1</t>
  </si>
  <si>
    <t>39.188</t>
  </si>
  <si>
    <t>69.0, 41.0, 93.0</t>
  </si>
  <si>
    <t>5,9-Undecadien-2-one, 6,10-</t>
  </si>
  <si>
    <t>Cubenol</t>
  </si>
  <si>
    <t>Alloaromadendrene oxide</t>
  </si>
  <si>
    <t>48.852</t>
  </si>
  <si>
    <t>28.892</t>
  </si>
  <si>
    <t>30.528</t>
  </si>
  <si>
    <t>30.206</t>
  </si>
  <si>
    <t>31.581</t>
  </si>
  <si>
    <t>33.952</t>
  </si>
  <si>
    <t>34.141</t>
  </si>
  <si>
    <t>6.685</t>
  </si>
  <si>
    <t>8.265</t>
  </si>
  <si>
    <t>10.328</t>
  </si>
  <si>
    <t>93.2, 92.0</t>
  </si>
  <si>
    <t>68.2, 93.0</t>
  </si>
  <si>
    <t>43.1, 41.0,119.0, 161.2, 204.0</t>
  </si>
  <si>
    <t>43.1, 40.1, 69.0</t>
  </si>
  <si>
    <t>40.1, 105.0, 119.0, 41.0</t>
  </si>
  <si>
    <t>161.2, 105.0, 119.0, 41.0</t>
  </si>
  <si>
    <t>161.3, 105.0, 41.0, 204.3</t>
  </si>
  <si>
    <t>41.2, 43.0, 91.0</t>
  </si>
  <si>
    <t>41.2, 69.0, 91.0</t>
  </si>
  <si>
    <t>57.2, 43.0, 71.2, 41.0</t>
  </si>
  <si>
    <t>57.1, 43.1, 85.0, 71.1</t>
  </si>
  <si>
    <t>δ-cadinol</t>
  </si>
  <si>
    <t xml:space="preserve"> β-Copaene</t>
  </si>
  <si>
    <t>91.2, 106.2, 105.0</t>
  </si>
  <si>
    <t>15.506</t>
  </si>
  <si>
    <t>Myrtenyl acetate</t>
  </si>
  <si>
    <t>91.2, 119.2, 92.0</t>
  </si>
  <si>
    <t>δ-Cadinol</t>
  </si>
  <si>
    <t>43.1, 105.0, 204.0, 161.1</t>
  </si>
  <si>
    <t>28.889</t>
  </si>
  <si>
    <t>43.1, 41.0, 69.0</t>
  </si>
  <si>
    <t>30.523</t>
  </si>
  <si>
    <t>Longifolene</t>
  </si>
  <si>
    <t>105.2, 41.1, 133.2, 204.3, 121.2</t>
  </si>
  <si>
    <t>30.813</t>
  </si>
  <si>
    <t>105.2, 91.2, 107.2, 204.3, 161.0, 147.0</t>
  </si>
  <si>
    <t>43.1, 41.1, 159.2</t>
  </si>
  <si>
    <t>34.147</t>
  </si>
  <si>
    <t>Alloaromadendrene oxide(iv)</t>
  </si>
  <si>
    <t>41.1, 91.1</t>
  </si>
  <si>
    <t>3-cyclohexen-1-carboxaldehyde, 3,4-dimethyl</t>
  </si>
  <si>
    <t>43.1, 67.2, 138.0, 55.1, 107.2</t>
  </si>
  <si>
    <t>39.251</t>
  </si>
  <si>
    <t>69.2, 93.2</t>
  </si>
  <si>
    <t>4.677</t>
  </si>
  <si>
    <t>4.875</t>
  </si>
  <si>
    <t>5.434</t>
  </si>
  <si>
    <t>5.676</t>
  </si>
  <si>
    <t>6.692</t>
  </si>
  <si>
    <t>10.329</t>
  </si>
  <si>
    <t>25.859</t>
  </si>
  <si>
    <r>
      <t>(E)-</t>
    </r>
    <r>
      <rPr>
        <sz val="11"/>
        <color theme="1"/>
        <rFont val="Calibri"/>
        <family val="2"/>
      </rPr>
      <t>β-Farnesene</t>
    </r>
  </si>
  <si>
    <t>27.679</t>
  </si>
  <si>
    <t>33.947</t>
  </si>
  <si>
    <t>41.006</t>
  </si>
  <si>
    <t>7-Oxabicyclo[4.1.0]heptane</t>
  </si>
  <si>
    <t>TV2 kyc</t>
  </si>
  <si>
    <t>5.396</t>
  </si>
  <si>
    <t>m- Xylene</t>
  </si>
  <si>
    <t>33.939</t>
  </si>
  <si>
    <t>35.189</t>
  </si>
  <si>
    <t>Caryophyllene-oxide</t>
  </si>
  <si>
    <t>4.647</t>
  </si>
  <si>
    <t>4.839</t>
  </si>
  <si>
    <t>5.645</t>
  </si>
  <si>
    <t>28.874</t>
  </si>
  <si>
    <t>33.435</t>
  </si>
  <si>
    <t>Calarene epoxide</t>
  </si>
  <si>
    <t>33.411</t>
  </si>
  <si>
    <t>30.504</t>
  </si>
  <si>
    <t>31.730</t>
  </si>
  <si>
    <t>Cadina-1(10)-4-diene</t>
  </si>
  <si>
    <t>Carryophyllene-(II)</t>
  </si>
  <si>
    <t>1-Methyl-1-undecane</t>
  </si>
  <si>
    <t>43.1, 41.1, 85.1</t>
  </si>
  <si>
    <t>4.102</t>
  </si>
  <si>
    <t>Acetic acid, butyl ester</t>
  </si>
  <si>
    <t>(IR)-(+)-α-Pinene</t>
  </si>
  <si>
    <t>93.1, 92.1</t>
  </si>
  <si>
    <t>39.184</t>
  </si>
  <si>
    <t>69.1, 41.1, 93.1</t>
  </si>
  <si>
    <t>3.872</t>
  </si>
  <si>
    <t>5.180</t>
  </si>
  <si>
    <t>5.402</t>
  </si>
  <si>
    <t>5.437</t>
  </si>
  <si>
    <t>6.007</t>
  </si>
  <si>
    <t>6.289</t>
  </si>
  <si>
    <t>7.287</t>
  </si>
  <si>
    <t>10.811</t>
  </si>
  <si>
    <t>β-Farnesene</t>
  </si>
  <si>
    <t>TV3 muya</t>
  </si>
  <si>
    <t>4.838</t>
  </si>
  <si>
    <t>Ethanol-2-butoxy-</t>
  </si>
  <si>
    <t>5.634</t>
  </si>
  <si>
    <t>4.874</t>
  </si>
  <si>
    <t>39.185</t>
  </si>
  <si>
    <t>5.710</t>
  </si>
  <si>
    <t>3.860</t>
  </si>
  <si>
    <t>2,4-dimethylhexane</t>
  </si>
  <si>
    <t>43.1, 56.1, 85.2</t>
  </si>
  <si>
    <t>Acetic acid butyl ester</t>
  </si>
  <si>
    <t>91.1, 106.1, 85.1</t>
  </si>
  <si>
    <t>57.1, 45.1</t>
  </si>
  <si>
    <t>2-Ethyl toluene</t>
  </si>
  <si>
    <t>105.1, 120.1</t>
  </si>
  <si>
    <t>8.807</t>
  </si>
  <si>
    <t>93.1, 41.1, 69.2</t>
  </si>
  <si>
    <t>68.1, 93.1, 67.1</t>
  </si>
  <si>
    <t>13.780</t>
  </si>
  <si>
    <t>Cis-β-Terpineol</t>
  </si>
  <si>
    <t>43.1, 71.1, 93.0</t>
  </si>
  <si>
    <t>14.912</t>
  </si>
  <si>
    <t>108.1, 93.2, 95.2</t>
  </si>
  <si>
    <t>p-Mentha-1(7),8-diene-2-ol</t>
  </si>
  <si>
    <t>41.1, 109.1, 92.0, 119.1</t>
  </si>
  <si>
    <t>15.780</t>
  </si>
  <si>
    <t>Verbenol</t>
  </si>
  <si>
    <t>41.0, 95.1, 94.0</t>
  </si>
  <si>
    <t>18.512</t>
  </si>
  <si>
    <t>D-Verbenone</t>
  </si>
  <si>
    <t>107.1, 41.1, 135.1</t>
  </si>
  <si>
    <t>150.1, 55.1</t>
  </si>
  <si>
    <t>25.898</t>
  </si>
  <si>
    <t>109.1, 84.1, 119.0, 55.1, 41.0</t>
  </si>
  <si>
    <t>26.406</t>
  </si>
  <si>
    <t>(-)-beta-Elemene</t>
  </si>
  <si>
    <t>81.1, 41.1, 147.2, 68.1</t>
  </si>
  <si>
    <t>Cis-Farnesene</t>
  </si>
  <si>
    <t>41.1, 69.1, 119.1, 105.1</t>
  </si>
  <si>
    <t>28.897</t>
  </si>
  <si>
    <t>43.1, 69.1, 41.1</t>
  </si>
  <si>
    <t>Cis-alpha-Bisabolene</t>
  </si>
  <si>
    <t>93.1, 41.1, 80.2</t>
  </si>
  <si>
    <t>30.218</t>
  </si>
  <si>
    <t>161.2, 105.1, 119.1, 41.1</t>
  </si>
  <si>
    <t>31.747</t>
  </si>
  <si>
    <t>43.1, 41.1, 161.2, 204.3, 105.1, 81.1</t>
  </si>
  <si>
    <t>Beta-Eudesma-4(cis),7-diene-1</t>
  </si>
  <si>
    <t>159.2, 131.0, 105.1, 55.0</t>
  </si>
  <si>
    <t>69.2, 41.0, 93.0, 55.0</t>
  </si>
  <si>
    <t>33.944</t>
  </si>
  <si>
    <t>43.1, 91.1, 205.2, 41.1</t>
  </si>
  <si>
    <t>Isoaromadendiene epoxide</t>
  </si>
  <si>
    <t>41.1, 43.0, 79.1, 55.1</t>
  </si>
  <si>
    <t>57.1, 43.1, 41.3</t>
  </si>
  <si>
    <t>Cis-Z-alpha-Bisabolene epoxide</t>
  </si>
  <si>
    <t>43.0,41.1, 109.1</t>
  </si>
  <si>
    <t>43.0,41.1, 159.1, 91.1</t>
  </si>
  <si>
    <t>36.984</t>
  </si>
  <si>
    <t>43.0,41.1, 69.0</t>
  </si>
  <si>
    <t>36.996</t>
  </si>
  <si>
    <t>Neointermedeol</t>
  </si>
  <si>
    <t>43.1, 55.1, 81.2, 135.2, 204.0</t>
  </si>
  <si>
    <t>43.0,41.1, 81.1, 55.1, 95.2</t>
  </si>
  <si>
    <t>Mustakone</t>
  </si>
  <si>
    <t>69.0, 41.1, 81.1</t>
  </si>
  <si>
    <t>39.206</t>
  </si>
  <si>
    <t>39.326</t>
  </si>
  <si>
    <t>Beta-Springene</t>
  </si>
  <si>
    <t>69.1, 41.1, 93.2</t>
  </si>
  <si>
    <t>69.1, 41.1, 93.1, 79.1</t>
  </si>
  <si>
    <t>B-D-Mannofuranoside Farnesil</t>
  </si>
  <si>
    <t>69.2, 41.1, 81.1</t>
  </si>
  <si>
    <t>43.1, 105.0, 175.0, 41.1</t>
  </si>
  <si>
    <t>5.395</t>
  </si>
  <si>
    <t>5.171</t>
  </si>
  <si>
    <t>4.090</t>
  </si>
  <si>
    <t>6.001</t>
  </si>
  <si>
    <t>6.280</t>
  </si>
  <si>
    <t>6.918</t>
  </si>
  <si>
    <t>7.279</t>
  </si>
  <si>
    <t>10.800</t>
  </si>
  <si>
    <t>19.041</t>
  </si>
  <si>
    <t>27.707</t>
  </si>
  <si>
    <t>29.169</t>
  </si>
  <si>
    <t>30.816</t>
  </si>
  <si>
    <t>31.591</t>
  </si>
  <si>
    <r>
      <t>(+)-</t>
    </r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>-Cardinene</t>
    </r>
  </si>
  <si>
    <t>32.633</t>
  </si>
  <si>
    <t>E-Nerolidol</t>
  </si>
  <si>
    <t>33.427</t>
  </si>
  <si>
    <t>Isoaromadendrene epoxide</t>
  </si>
  <si>
    <t>35.058</t>
  </si>
  <si>
    <t>35.187</t>
  </si>
  <si>
    <t>36.806</t>
  </si>
  <si>
    <t>Globulol</t>
  </si>
  <si>
    <t>37.470</t>
  </si>
  <si>
    <t>(E)-Geranyl linaalol</t>
  </si>
  <si>
    <t>39.370</t>
  </si>
  <si>
    <t>40.781</t>
  </si>
  <si>
    <t>40.979</t>
  </si>
  <si>
    <t>42.274</t>
  </si>
  <si>
    <t>48.827</t>
  </si>
  <si>
    <t>54.824</t>
  </si>
  <si>
    <t>α- pinene</t>
  </si>
  <si>
    <r>
      <rPr>
        <sz val="11"/>
        <color theme="1"/>
        <rFont val="Calibri"/>
        <family val="2"/>
      </rPr>
      <t>δ-</t>
    </r>
    <r>
      <rPr>
        <sz val="11"/>
        <color theme="1"/>
        <rFont val="Calibri"/>
        <family val="2"/>
        <scheme val="minor"/>
      </rPr>
      <t>Cadinol</t>
    </r>
  </si>
  <si>
    <t>β-copaen-4α-ol</t>
  </si>
  <si>
    <t>(+)-Spathulenol</t>
  </si>
  <si>
    <t>Aceticacid- octahedral-3,8,8-trimethylnephth-2-ylmethyester</t>
  </si>
  <si>
    <t>Tv3ky</t>
  </si>
  <si>
    <t>TV3 muyc</t>
  </si>
  <si>
    <t>Acetic acid butylester</t>
  </si>
  <si>
    <t>56.1. 43.1</t>
  </si>
  <si>
    <t>91.21, 106.1</t>
  </si>
  <si>
    <t>43.1, 57.1, 41.1</t>
  </si>
  <si>
    <t>Ethanol,2-butanol</t>
  </si>
  <si>
    <t>6.940</t>
  </si>
  <si>
    <t>8.827</t>
  </si>
  <si>
    <t>9.043</t>
  </si>
  <si>
    <t>11.680</t>
  </si>
  <si>
    <t>5.450</t>
  </si>
  <si>
    <t>6.021</t>
  </si>
  <si>
    <t>6.027</t>
  </si>
  <si>
    <t>Beta-Selinene</t>
  </si>
  <si>
    <t>Cadina-1(10),4-diene</t>
  </si>
  <si>
    <t>105.2, 41.3, 189.3,912, 204.4, 166.0</t>
  </si>
  <si>
    <t>30.565</t>
  </si>
  <si>
    <t>Copaene</t>
  </si>
  <si>
    <t>105, 161.0, 91.0, 93.2, 41.4</t>
  </si>
  <si>
    <t>71.1, 69.0, 40.1</t>
  </si>
  <si>
    <t>33.132</t>
  </si>
  <si>
    <t>41.0, 79.2, 105.2</t>
  </si>
  <si>
    <t>34.520</t>
  </si>
  <si>
    <t>3-Cyclohexen-1-carboxaldehyde,3,4-dimethyl</t>
  </si>
  <si>
    <t>43.1, 41.1, 138.2</t>
  </si>
  <si>
    <t>Murolan-3,9(ii)-diene-10-peroxy</t>
  </si>
  <si>
    <t>43.1, 159.3, 177.3, 131.2</t>
  </si>
  <si>
    <t>(2R,3R,4Ar,5S,8As)-2-,3,4,,4a,5-dimethyl-3-(Prop-1-en—2-yl)-2,3,,4,4a,5,6-hexahydronaphthalen-1-(8aH)-one</t>
  </si>
  <si>
    <t>93.2, 91.2, 77.0, 41.0</t>
  </si>
  <si>
    <t>37.178</t>
  </si>
  <si>
    <t>69.2, 81.2, 41.2</t>
  </si>
  <si>
    <t>Trans-Farnesol</t>
  </si>
  <si>
    <t>E-Alpha-Springene</t>
  </si>
  <si>
    <t>69.2, 41.0</t>
  </si>
  <si>
    <t>Acetic acid-(1,2,3,4,5,6,7,8-octahydro-3,8,8-triimethylnaphth-2-yl)-methylester</t>
  </si>
  <si>
    <t>1.4.43.1, 41.1, 105.2</t>
  </si>
  <si>
    <t>4.115</t>
  </si>
  <si>
    <t>5.195</t>
  </si>
  <si>
    <t>5.417</t>
  </si>
  <si>
    <t>7.306</t>
  </si>
  <si>
    <t>30.348</t>
  </si>
  <si>
    <t>30.940</t>
  </si>
  <si>
    <t>33.292</t>
  </si>
  <si>
    <t>34.165</t>
  </si>
  <si>
    <t>36.368</t>
  </si>
  <si>
    <t>37.124</t>
  </si>
  <si>
    <t>39.090</t>
  </si>
  <si>
    <t>39.210</t>
  </si>
  <si>
    <t>40.675</t>
  </si>
  <si>
    <t>40.787</t>
  </si>
  <si>
    <t>Isosteviol</t>
  </si>
  <si>
    <t>6.302</t>
  </si>
  <si>
    <t>Ethyltoluene</t>
  </si>
  <si>
    <t>3.883</t>
  </si>
  <si>
    <t>octane</t>
  </si>
  <si>
    <t>5-Hepten-2-one, 6-methyl</t>
  </si>
  <si>
    <t>4.695</t>
  </si>
  <si>
    <t>β- Springene</t>
  </si>
  <si>
    <t>69.2, 41.0, 93.2, 81.2</t>
  </si>
  <si>
    <t>4.893</t>
  </si>
  <si>
    <t>5.457</t>
  </si>
  <si>
    <t>5.702</t>
  </si>
  <si>
    <t>39.196</t>
  </si>
  <si>
    <t>34.138</t>
  </si>
  <si>
    <t>(Z,E)-farnesol</t>
  </si>
  <si>
    <t>6.705</t>
  </si>
  <si>
    <t>30.515</t>
  </si>
  <si>
    <t>39.245</t>
  </si>
  <si>
    <t>6.717</t>
  </si>
  <si>
    <t>15.521</t>
  </si>
  <si>
    <t>27.681</t>
  </si>
  <si>
    <t>30.517</t>
  </si>
  <si>
    <t>31.588</t>
  </si>
  <si>
    <t>33.955</t>
  </si>
  <si>
    <t>35.199</t>
  </si>
  <si>
    <t>37.762</t>
  </si>
  <si>
    <t>39.241</t>
  </si>
  <si>
    <t>2,6-dimethyl-3,5,7octatetraene</t>
  </si>
  <si>
    <t>Isocarryophyllene</t>
  </si>
  <si>
    <r>
      <rPr>
        <sz val="11"/>
        <color theme="1"/>
        <rFont val="Calibri"/>
        <family val="2"/>
      </rPr>
      <t>β-</t>
    </r>
    <r>
      <rPr>
        <sz val="11"/>
        <color theme="1"/>
        <rFont val="Calibri"/>
        <family val="2"/>
        <scheme val="minor"/>
      </rPr>
      <t>Selinene</t>
    </r>
  </si>
  <si>
    <t>1-Naphthalenol, 1,2,3,4,4a,7,8,8a-octahydro-1,6-dimethyl-4-(1-methylethyl)</t>
  </si>
  <si>
    <t>1,4-methanoazulen-7-ol,1,5,5,8a-tetramethyl</t>
  </si>
  <si>
    <t>(Z,E)-Farnesol</t>
  </si>
  <si>
    <t>TV4muyc</t>
  </si>
  <si>
    <t>27.680</t>
  </si>
  <si>
    <t>28.891</t>
  </si>
  <si>
    <t>30.524</t>
  </si>
  <si>
    <t>32.639</t>
  </si>
  <si>
    <t>33.442</t>
  </si>
  <si>
    <t>35.197</t>
  </si>
  <si>
    <t>39.250</t>
  </si>
  <si>
    <t>39.287</t>
  </si>
  <si>
    <t>39.405</t>
  </si>
  <si>
    <t>39.923</t>
  </si>
  <si>
    <t>40.799</t>
  </si>
  <si>
    <t>40.812</t>
  </si>
  <si>
    <t>47.529</t>
  </si>
  <si>
    <t>34.152</t>
  </si>
  <si>
    <t>β-Selinene</t>
  </si>
  <si>
    <t>Aromandendrene</t>
  </si>
  <si>
    <t>β-Copaen-4α-ol</t>
  </si>
  <si>
    <t>(E)-Nerolidol</t>
  </si>
  <si>
    <t>Androstan-3-one,7-hydroxy-2-methy</t>
  </si>
  <si>
    <t>Cis-p-metha-1(7)-8-dien-2-ol</t>
  </si>
  <si>
    <t>Nerolidol</t>
  </si>
  <si>
    <t>Farnesol(E)-methylether</t>
  </si>
  <si>
    <t>Pentadecanoic acid</t>
  </si>
  <si>
    <t>TV4Kya</t>
  </si>
  <si>
    <t>15.785</t>
  </si>
  <si>
    <t>28.908</t>
  </si>
  <si>
    <t>33.954</t>
  </si>
  <si>
    <t>39.204</t>
  </si>
  <si>
    <t>TV4Kyb</t>
  </si>
  <si>
    <t>10.397</t>
  </si>
  <si>
    <t>35.201</t>
  </si>
  <si>
    <t>37.767</t>
  </si>
  <si>
    <t>39.222</t>
  </si>
  <si>
    <t>6.766</t>
  </si>
  <si>
    <t>17.816</t>
  </si>
  <si>
    <t>15.541</t>
  </si>
  <si>
    <t>18.356</t>
  </si>
  <si>
    <t>30.192</t>
  </si>
  <si>
    <t>β-Copaene</t>
  </si>
  <si>
    <t>15.540</t>
  </si>
  <si>
    <t>25.872</t>
  </si>
  <si>
    <t>27.692</t>
  </si>
  <si>
    <t>28.898</t>
  </si>
  <si>
    <t>29.165</t>
  </si>
  <si>
    <t>30.530</t>
  </si>
  <si>
    <t>30.823</t>
  </si>
  <si>
    <t>31.604</t>
  </si>
  <si>
    <t>31.961</t>
  </si>
  <si>
    <t>33.960</t>
  </si>
  <si>
    <t>34.163</t>
  </si>
  <si>
    <t>35.208</t>
  </si>
  <si>
    <t>35.219</t>
  </si>
  <si>
    <t>37.775</t>
  </si>
  <si>
    <t>39.263</t>
  </si>
  <si>
    <t>40.810</t>
  </si>
  <si>
    <t>Isocaryophyllene</t>
  </si>
  <si>
    <t>β-Guaiene</t>
  </si>
  <si>
    <t>α-Copaene</t>
  </si>
  <si>
    <t>Oxacycloheptadec-3-en-2-one</t>
  </si>
  <si>
    <t>(Z,Z) -Farnesol</t>
  </si>
  <si>
    <t>α-Springene</t>
  </si>
  <si>
    <t>15.516</t>
  </si>
  <si>
    <t>Naphthalene, 1,2,3,4,4a,7-hexahydro-1,6-dimethyl-4-(1-methylethyl)</t>
  </si>
  <si>
    <t>25.879</t>
  </si>
  <si>
    <t>17.782</t>
  </si>
  <si>
    <t>27.678</t>
  </si>
  <si>
    <t>28.312</t>
  </si>
  <si>
    <r>
      <t>Cis-</t>
    </r>
    <r>
      <rPr>
        <sz val="11"/>
        <color theme="1"/>
        <rFont val="Calibri"/>
        <family val="2"/>
      </rPr>
      <t>α-Bergamotene</t>
    </r>
  </si>
  <si>
    <t>28.888</t>
  </si>
  <si>
    <t>5,9-undecadien-2-one, 6,10-dimethyl</t>
  </si>
  <si>
    <t>30.204</t>
  </si>
  <si>
    <t>33.430</t>
  </si>
  <si>
    <t>D-verbenone</t>
  </si>
  <si>
    <t>[1R,3E,7E,11R]-15,5,8-tetramethyloxacycloheptadec-3-en-2-one</t>
  </si>
  <si>
    <t>Time(hrs)</t>
  </si>
  <si>
    <t>1μL/ml</t>
  </si>
  <si>
    <t>5μL/ml</t>
  </si>
  <si>
    <t>10μL/ml</t>
  </si>
  <si>
    <t>Treat ment(T)</t>
  </si>
  <si>
    <t>Control (C)</t>
  </si>
  <si>
    <t xml:space="preserve"> PR=((C-T)/(C+T))*100</t>
  </si>
  <si>
    <t>Farnesol standard, Repellency</t>
  </si>
  <si>
    <t>Tvmuyc</t>
  </si>
  <si>
    <t>TV4Kyc</t>
  </si>
  <si>
    <t>Compounds</t>
  </si>
  <si>
    <t>TV1 kyc</t>
  </si>
  <si>
    <t xml:space="preserve">Farnesol </t>
  </si>
  <si>
    <t>Z,E)-Farnesol</t>
  </si>
  <si>
    <t>EB</t>
  </si>
  <si>
    <t>oX</t>
  </si>
  <si>
    <t>pX</t>
  </si>
  <si>
    <t>mX</t>
  </si>
  <si>
    <t>αP</t>
  </si>
  <si>
    <t>Dl</t>
  </si>
  <si>
    <t>E2B</t>
  </si>
  <si>
    <t>Linl</t>
  </si>
  <si>
    <t>Icrpn</t>
  </si>
  <si>
    <t>59UD</t>
  </si>
  <si>
    <t>EN</t>
  </si>
  <si>
    <t>βF</t>
  </si>
  <si>
    <t>SP</t>
  </si>
  <si>
    <t>zMD</t>
  </si>
  <si>
    <t>14Dm</t>
  </si>
  <si>
    <t>26Do</t>
  </si>
  <si>
    <t>3ccd</t>
  </si>
  <si>
    <t>Hxd</t>
  </si>
  <si>
    <t>Isamdn</t>
  </si>
  <si>
    <t>βS</t>
  </si>
  <si>
    <t>Fnso</t>
  </si>
  <si>
    <t>αSp</t>
  </si>
  <si>
    <t>FnsoEm</t>
  </si>
  <si>
    <t>TV1kya</t>
  </si>
  <si>
    <t>TV1kyb</t>
  </si>
  <si>
    <t>TV1kyc</t>
  </si>
  <si>
    <t>TV2kya</t>
  </si>
  <si>
    <t>TV2kyb</t>
  </si>
  <si>
    <t>TV2kyc</t>
  </si>
  <si>
    <t>TV2kyd</t>
  </si>
  <si>
    <t>TV3kya</t>
  </si>
  <si>
    <t xml:space="preserve">TV4kya </t>
  </si>
  <si>
    <t>TV2muya</t>
  </si>
  <si>
    <t>TV3muya</t>
  </si>
  <si>
    <t>TV3muyb</t>
  </si>
  <si>
    <t>TV3muyc</t>
  </si>
  <si>
    <t>TV4muya</t>
  </si>
  <si>
    <t>TV4muyb</t>
  </si>
  <si>
    <t>FC1</t>
  </si>
  <si>
    <t>FC2</t>
  </si>
  <si>
    <t>FC3</t>
  </si>
  <si>
    <t>FC4</t>
  </si>
  <si>
    <t>FC5</t>
  </si>
  <si>
    <t>FC6</t>
  </si>
  <si>
    <t>FC7</t>
  </si>
  <si>
    <t>FC8</t>
  </si>
  <si>
    <t>TOTAL</t>
  </si>
  <si>
    <t>SUMMARY OUTPUT</t>
  </si>
  <si>
    <t>Regression Statistics</t>
  </si>
  <si>
    <t>Multiple R</t>
  </si>
  <si>
    <t>R Square</t>
  </si>
  <si>
    <t>Adjusted R Square</t>
  </si>
  <si>
    <t>Standard Error</t>
  </si>
  <si>
    <t>ANOVA</t>
  </si>
  <si>
    <t>df</t>
  </si>
  <si>
    <t>SS</t>
  </si>
  <si>
    <t>MS</t>
  </si>
  <si>
    <t>Significance F</t>
  </si>
  <si>
    <t>Regression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</si>
  <si>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</si>
  <si>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</si>
  <si>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</si>
  <si>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</si>
  <si>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</si>
  <si>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</si>
  <si>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</si>
  <si>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Wt extracted</t>
  </si>
  <si>
    <t>vol of oil</t>
  </si>
  <si>
    <t>Temp (0C)</t>
  </si>
  <si>
    <t>Samples</t>
  </si>
  <si>
    <t>mass of oil(g)</t>
  </si>
  <si>
    <t>Density of oil(g/ml)</t>
  </si>
  <si>
    <t>Tv1muya</t>
  </si>
  <si>
    <t>Yield(w/w)</t>
  </si>
  <si>
    <t>Av.</t>
  </si>
  <si>
    <t>TV1KYa</t>
  </si>
  <si>
    <t>TV4kya</t>
  </si>
  <si>
    <t>TV1muya-May</t>
  </si>
  <si>
    <t>TV2muya-Aug</t>
  </si>
  <si>
    <t>TV3muya-Mar</t>
  </si>
  <si>
    <t>TV3muyb-Mar</t>
  </si>
  <si>
    <t>TV3muyc-Mar</t>
  </si>
  <si>
    <t>TV4muya-Jan</t>
  </si>
  <si>
    <t>TV4muyb-Jan</t>
  </si>
  <si>
    <t>Tv4muyc-Jan</t>
  </si>
  <si>
    <t>TV1kyb-Jun</t>
  </si>
  <si>
    <t>TV1kyc-Jun</t>
  </si>
  <si>
    <t>TV2kya-Aug</t>
  </si>
  <si>
    <t>TV2kyb-Aug</t>
  </si>
  <si>
    <t>TV2kyc-Aug</t>
  </si>
  <si>
    <t>TV2kyd-Aug</t>
  </si>
  <si>
    <t>TV3kya-Mar</t>
  </si>
  <si>
    <t>TV4kya-Jan</t>
  </si>
  <si>
    <t>Tv4kyb-Jan</t>
  </si>
  <si>
    <t>Tv4kyc-Jan</t>
  </si>
  <si>
    <t>TV1kya-June</t>
  </si>
  <si>
    <t>PI</t>
  </si>
  <si>
    <t>PI= Preference index</t>
  </si>
  <si>
    <t xml:space="preserve">Trans -Farnesol </t>
  </si>
  <si>
    <t>0.03 chemotype 1</t>
  </si>
  <si>
    <t>0.16 chemotype1</t>
  </si>
  <si>
    <t>0.31chemotype</t>
  </si>
  <si>
    <t>0.03 chemotype 2</t>
  </si>
  <si>
    <t>0.16 chemotype 2</t>
  </si>
  <si>
    <t>0.31chemotype 2</t>
  </si>
  <si>
    <t>1μL/ml TV</t>
  </si>
  <si>
    <t>5μL/mlTV</t>
  </si>
  <si>
    <t>10μL/mlTV</t>
  </si>
  <si>
    <t>0.03Chemotype3</t>
  </si>
  <si>
    <t>0.16Chemotype3</t>
  </si>
  <si>
    <t>0.31Chemotype3</t>
  </si>
  <si>
    <t>TV3kya and Tv4muyb</t>
  </si>
  <si>
    <t xml:space="preserve">1,4-dihydroxy-p-menth-2-ene </t>
  </si>
  <si>
    <t>Time</t>
  </si>
  <si>
    <t>0.03μL Farnesol per cm3 air</t>
  </si>
  <si>
    <t>0.16μL Farnesol per cm3 air</t>
  </si>
  <si>
    <t>0.31μL Farnesol per cm3 air</t>
  </si>
  <si>
    <t>0.03 μL α-Pinene per cm3 air</t>
  </si>
  <si>
    <t>0.16 μL of α-Pinene per cm3 air</t>
  </si>
  <si>
    <t>0.31μL of α-Pinene per cm3 of air</t>
  </si>
  <si>
    <t>0.03μL of o-Xylene per cm3 of air</t>
  </si>
  <si>
    <t>0.16 μL of o-Xylene per cm3 of air</t>
  </si>
  <si>
    <t>0.31μL of o-Xylene per cm3 of air</t>
  </si>
  <si>
    <t>0.03μL of Ethylbenzene per cm3 of air</t>
  </si>
  <si>
    <t>0.16μL/cm3 Ethylbenzene</t>
  </si>
  <si>
    <t>0.31 μL/cm3Ethylbenzene</t>
  </si>
  <si>
    <t>Farnesol standard repellency dublicate</t>
  </si>
  <si>
    <r>
      <t>(E,E,E)-</t>
    </r>
    <r>
      <rPr>
        <b/>
        <sz val="11"/>
        <color rgb="FF0070C0"/>
        <rFont val="Calibri"/>
        <family val="2"/>
      </rPr>
      <t>α-Springene</t>
    </r>
  </si>
  <si>
    <t xml:space="preserve">Beta- Farnesene </t>
  </si>
  <si>
    <t>Av</t>
  </si>
  <si>
    <t>EXPT1</t>
  </si>
  <si>
    <t>Percentage repellency</t>
  </si>
  <si>
    <t>Preference index</t>
  </si>
  <si>
    <t>Sd</t>
  </si>
  <si>
    <t>Se</t>
  </si>
  <si>
    <t>1µL/mL</t>
  </si>
  <si>
    <t>5µL/mL</t>
  </si>
  <si>
    <t>10µL/mL</t>
  </si>
  <si>
    <t>T</t>
  </si>
  <si>
    <t xml:space="preserve"> (C-T)/(C+T)</t>
  </si>
  <si>
    <t>Tv4kyc (Chemotye 1)</t>
  </si>
  <si>
    <t>Tvmuyc (Chemotype 2)</t>
  </si>
  <si>
    <t xml:space="preserve"> Repellence data for Chemotype 3 (mixed chemotype) against Sitophilus zeamais</t>
  </si>
  <si>
    <t>Expt 1</t>
  </si>
  <si>
    <t>Expt 2</t>
  </si>
  <si>
    <t>Chemotype 3 Average</t>
  </si>
  <si>
    <t>PR(C-T)/(C+T)*100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</si>
</sst>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2"/>
      <color rgb="FF00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7030A0"/>
      <name val="Calibri"/>
      <family val="2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70C0"/>
      <name val="Calibri"/>
      <family val="2"/>
    </font>
    <font>
      <b/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49" fontId="0" fillId="0" borderId="0" xfId="0" applyNumberFormat="1" applyAlignme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Border="1" applyAlignment="1"/>
    <xf numFmtId="49" fontId="0" fillId="0" borderId="3" xfId="0" applyNumberFormat="1" applyBorder="1" applyAlignment="1"/>
    <xf numFmtId="165" fontId="0" fillId="0" borderId="2" xfId="0" applyNumberFormat="1" applyBorder="1" applyAlignment="1"/>
    <xf numFmtId="165" fontId="0" fillId="0" borderId="0" xfId="0" applyNumberFormat="1" applyAlignment="1"/>
    <xf numFmtId="165" fontId="0" fillId="0" borderId="3" xfId="0" applyNumberFormat="1" applyBorder="1" applyAlignment="1"/>
    <xf numFmtId="2" fontId="0" fillId="0" borderId="0" xfId="0" applyNumberForma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2" borderId="0" xfId="0" applyFill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1" fillId="2" borderId="0" xfId="0" applyFont="1" applyFill="1"/>
    <xf numFmtId="0" fontId="0" fillId="3" borderId="0" xfId="0" applyFill="1"/>
    <xf numFmtId="0" fontId="9" fillId="0" borderId="0" xfId="0" applyFont="1"/>
    <xf numFmtId="2" fontId="8" fillId="0" borderId="0" xfId="0" applyNumberFormat="1" applyFont="1"/>
    <xf numFmtId="164" fontId="7" fillId="0" borderId="0" xfId="0" applyNumberFormat="1" applyFont="1"/>
    <xf numFmtId="0" fontId="4" fillId="3" borderId="0" xfId="0" applyFont="1" applyFill="1"/>
    <xf numFmtId="0" fontId="10" fillId="0" borderId="0" xfId="0" applyFont="1"/>
    <xf numFmtId="164" fontId="10" fillId="0" borderId="0" xfId="0" applyNumberFormat="1" applyFont="1"/>
    <xf numFmtId="0" fontId="11" fillId="0" borderId="0" xfId="0" applyFont="1"/>
    <xf numFmtId="164" fontId="11" fillId="0" borderId="0" xfId="0" applyNumberFormat="1" applyFont="1"/>
    <xf numFmtId="0" fontId="12" fillId="0" borderId="0" xfId="0" applyFont="1"/>
    <xf numFmtId="2" fontId="11" fillId="0" borderId="0" xfId="0" applyNumberFormat="1" applyFont="1"/>
    <xf numFmtId="0" fontId="0" fillId="0" borderId="0" xfId="0" applyFill="1"/>
    <xf numFmtId="0" fontId="13" fillId="0" borderId="0" xfId="0" applyFont="1"/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'O-xylene calibration curve'!$D$3</c:f>
              <c:strCache>
                <c:ptCount val="1"/>
                <c:pt idx="0">
                  <c:v>Peak area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'O-xylene calibration curve'!$C$4:$C$7</c:f>
              <c:numCache>
                <c:formatCode>General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87.8</c:v>
                </c:pt>
              </c:numCache>
            </c:numRef>
          </c:xVal>
          <c:yVal>
            <c:numRef>
              <c:f>'O-xylene calibration curve'!$D$4:$D$7</c:f>
              <c:numCache>
                <c:formatCode>General</c:formatCode>
                <c:ptCount val="4"/>
                <c:pt idx="0">
                  <c:v>99500000</c:v>
                </c:pt>
                <c:pt idx="1">
                  <c:v>165200000</c:v>
                </c:pt>
                <c:pt idx="2">
                  <c:v>360100000</c:v>
                </c:pt>
                <c:pt idx="3">
                  <c:v>1105000000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905984"/>
        <c:axId val="258907520"/>
      </c:scatterChart>
      <c:valAx>
        <c:axId val="25890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8907520"/>
        <c:crosses val="autoZero"/>
        <c:crossBetween val="midCat"/>
      </c:valAx>
      <c:valAx>
        <c:axId val="258907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58905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'2-undecanone'!$C$3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'2-undecanone'!$B$4:$B$7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'2-undecanone'!$C$4:$C$7</c:f>
              <c:numCache>
                <c:formatCode>General</c:formatCode>
                <c:ptCount val="4"/>
                <c:pt idx="0">
                  <c:v>16940000</c:v>
                </c:pt>
                <c:pt idx="1">
                  <c:v>38260000</c:v>
                </c:pt>
                <c:pt idx="2">
                  <c:v>73230000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39808"/>
        <c:axId val="123253888"/>
      </c:scatterChart>
      <c:valAx>
        <c:axId val="12323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253888"/>
        <c:crosses val="autoZero"/>
        <c:crossBetween val="midCat"/>
      </c:valAx>
      <c:valAx>
        <c:axId val="123253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239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'UNDECANOIC ACID'!$C$3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'UNDECANOIC ACID'!$B$4:$B$7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42</c:v>
                </c:pt>
              </c:numCache>
            </c:numRef>
          </c:xVal>
          <c:yVal>
            <c:numRef>
              <c:f>'UNDECANOIC ACID'!$C$4:$C$7</c:f>
              <c:numCache>
                <c:formatCode>General</c:formatCode>
                <c:ptCount val="4"/>
                <c:pt idx="0">
                  <c:v>15970000</c:v>
                </c:pt>
                <c:pt idx="1">
                  <c:v>36060000</c:v>
                </c:pt>
                <c:pt idx="2">
                  <c:v>63110000</c:v>
                </c:pt>
                <c:pt idx="3">
                  <c:v>143200000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08672"/>
        <c:axId val="123310464"/>
      </c:scatterChart>
      <c:valAx>
        <c:axId val="12330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310464"/>
        <c:crosses val="autoZero"/>
        <c:crossBetween val="midCat"/>
      </c:valAx>
      <c:valAx>
        <c:axId val="12331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308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'Beta farnesene'!$C$4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'Beta farnesene'!$B$5:$B$8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42.9</c:v>
                </c:pt>
              </c:numCache>
            </c:numRef>
          </c:xVal>
          <c:yVal>
            <c:numRef>
              <c:f>'Beta farnesene'!$C$5:$C$8</c:f>
              <c:numCache>
                <c:formatCode>General</c:formatCode>
                <c:ptCount val="4"/>
                <c:pt idx="0">
                  <c:v>47720000</c:v>
                </c:pt>
                <c:pt idx="1">
                  <c:v>92480000</c:v>
                </c:pt>
                <c:pt idx="2">
                  <c:v>296300000</c:v>
                </c:pt>
                <c:pt idx="3">
                  <c:v>1418000000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36576"/>
        <c:axId val="123338112"/>
      </c:scatterChart>
      <c:valAx>
        <c:axId val="12333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338112"/>
        <c:crosses val="autoZero"/>
        <c:crossBetween val="midCat"/>
      </c:valAx>
      <c:valAx>
        <c:axId val="123338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336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 Farnesol '!$C$4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'Trans Farnesol '!$B$5:$B$8</c:f>
              <c:numCache>
                <c:formatCode>General</c:formatCode>
                <c:ptCount val="4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42.9</c:v>
                </c:pt>
              </c:numCache>
            </c:numRef>
          </c:xVal>
          <c:yVal>
            <c:numRef>
              <c:f>'Trans Farnesol '!$C$5:$C$8</c:f>
              <c:numCache>
                <c:formatCode>General</c:formatCode>
                <c:ptCount val="4"/>
                <c:pt idx="0">
                  <c:v>61370000</c:v>
                </c:pt>
                <c:pt idx="1">
                  <c:v>123100000</c:v>
                </c:pt>
                <c:pt idx="2">
                  <c:v>389100000</c:v>
                </c:pt>
                <c:pt idx="3">
                  <c:v>1975000000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97248"/>
        <c:axId val="123398784"/>
      </c:scatterChart>
      <c:valAx>
        <c:axId val="12339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398784"/>
        <c:crosses val="autoZero"/>
        <c:crossBetween val="midCat"/>
      </c:valAx>
      <c:valAx>
        <c:axId val="123398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397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pattFill prst="pct75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1"/>
            <c:invertIfNegative val="0"/>
            <c:bubble3D val="0"/>
            <c:spPr>
              <a:pattFill prst="lgCheck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2"/>
            <c:invertIfNegative val="0"/>
            <c:bubble3D val="0"/>
            <c:spPr>
              <a:pattFill prst="lgCheck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3"/>
            <c:invertIfNegative val="0"/>
            <c:bubble3D val="0"/>
            <c:spPr>
              <a:pattFill prst="lgCheck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4"/>
            <c:invertIfNegative val="0"/>
            <c:bubble3D val="0"/>
            <c:spPr>
              <a:pattFill prst="lgCheck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5"/>
            <c:invertIfNegative val="0"/>
            <c:bubble3D val="0"/>
            <c:spPr>
              <a:pattFill prst="wdUpDiag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6"/>
            <c:invertIfNegative val="0"/>
            <c:bubble3D val="0"/>
            <c:spPr>
              <a:pattFill prst="wdUpDiag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7"/>
            <c:invertIfNegative val="0"/>
            <c:bubble3D val="0"/>
            <c:spPr>
              <a:pattFill prst="wdUpDiag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8"/>
            <c:invertIfNegative val="0"/>
            <c:bubble3D val="0"/>
            <c:spPr>
              <a:pattFill prst="wdUpDiag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9"/>
            <c:invertIfNegative val="0"/>
            <c:bubble3D val="0"/>
            <c:spPr>
              <a:pattFill prst="wdUpDiag">
                <a:fgClr>
                  <a:srgbClr val="00B050"/>
                </a:fgClr>
                <a:bgClr>
                  <a:schemeClr val="bg1"/>
                </a:bgClr>
              </a:pattFill>
            </c:spPr>
          </c:dPt>
          <c:dPt>
            <c:idx val="10"/>
            <c:invertIfNegative val="0"/>
            <c:bubble3D val="0"/>
            <c:spPr>
              <a:pattFill prst="plaid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1"/>
            <c:invertIfNegative val="0"/>
            <c:bubble3D val="0"/>
            <c:spPr>
              <a:pattFill prst="plaid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2"/>
            <c:invertIfNegative val="0"/>
            <c:bubble3D val="0"/>
            <c:spPr>
              <a:pattFill prst="plaid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3"/>
            <c:invertIfNegative val="0"/>
            <c:bubble3D val="0"/>
            <c:spPr>
              <a:pattFill prst="plaid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4"/>
            <c:invertIfNegative val="0"/>
            <c:bubble3D val="0"/>
            <c:spPr>
              <a:pattFill prst="plaid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5"/>
            <c:invertIfNegative val="0"/>
            <c:bubble3D val="0"/>
            <c:spPr>
              <a:pattFill prst="plaid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6"/>
            <c:invertIfNegative val="0"/>
            <c:bubble3D val="0"/>
            <c:spPr>
              <a:pattFill prst="pct90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7"/>
            <c:invertIfNegative val="0"/>
            <c:bubble3D val="0"/>
            <c:spPr>
              <a:pattFill prst="pct90">
                <a:fgClr>
                  <a:srgbClr val="FF0000"/>
                </a:fgClr>
                <a:bgClr>
                  <a:schemeClr val="bg1"/>
                </a:bgClr>
              </a:pattFill>
            </c:spPr>
          </c:dPt>
          <c:dPt>
            <c:idx val="18"/>
            <c:invertIfNegative val="0"/>
            <c:bubble3D val="0"/>
            <c:spPr>
              <a:pattFill prst="pct90">
                <a:fgClr>
                  <a:srgbClr val="FF0000"/>
                </a:fgClr>
                <a:bgClr>
                  <a:schemeClr val="bg1"/>
                </a:bgClr>
              </a:pattFill>
            </c:spPr>
          </c:dPt>
          <c:errBars>
            <c:errBarType val="both"/>
            <c:errValType val="percentage"/>
            <c:noEndCap val="0"/>
            <c:val val="5"/>
          </c:errBars>
          <c:cat>
            <c:strRef>
              <c:f>'Percentage yield'!$C$3:$U$3</c:f>
              <c:strCache>
                <c:ptCount val="19"/>
                <c:pt idx="0">
                  <c:v>TV1muya-May</c:v>
                </c:pt>
                <c:pt idx="1">
                  <c:v>TV3kya-Mar</c:v>
                </c:pt>
                <c:pt idx="2">
                  <c:v>TV3muya-Mar</c:v>
                </c:pt>
                <c:pt idx="3">
                  <c:v>TV3muyb-Mar</c:v>
                </c:pt>
                <c:pt idx="4">
                  <c:v>TV3muyc-Mar</c:v>
                </c:pt>
                <c:pt idx="5">
                  <c:v>TV2kya-Aug</c:v>
                </c:pt>
                <c:pt idx="6">
                  <c:v>TV2kyb-Aug</c:v>
                </c:pt>
                <c:pt idx="7">
                  <c:v>TV2kyc-Aug</c:v>
                </c:pt>
                <c:pt idx="8">
                  <c:v>TV2kyd-Aug</c:v>
                </c:pt>
                <c:pt idx="9">
                  <c:v>TV2muya-Aug</c:v>
                </c:pt>
                <c:pt idx="10">
                  <c:v>TV4muya-Jan</c:v>
                </c:pt>
                <c:pt idx="11">
                  <c:v>TV4muyb-Jan</c:v>
                </c:pt>
                <c:pt idx="12">
                  <c:v>Tv4muyc-Jan</c:v>
                </c:pt>
                <c:pt idx="13">
                  <c:v>TV4kya-Jan</c:v>
                </c:pt>
                <c:pt idx="14">
                  <c:v>Tv4kyb-Jan</c:v>
                </c:pt>
                <c:pt idx="15">
                  <c:v>Tv4kyc-Jan</c:v>
                </c:pt>
                <c:pt idx="16">
                  <c:v>TV1kya-June</c:v>
                </c:pt>
                <c:pt idx="17">
                  <c:v>TV1kyb-Jun</c:v>
                </c:pt>
                <c:pt idx="18">
                  <c:v>TV1kyc-Jun</c:v>
                </c:pt>
              </c:strCache>
            </c:strRef>
          </c:cat>
          <c:val>
            <c:numRef>
              <c:f>'Percentage yield'!$C$4:$U$4</c:f>
              <c:numCache>
                <c:formatCode>General</c:formatCode>
                <c:ptCount val="19"/>
                <c:pt idx="0">
                  <c:v>0.2</c:v>
                </c:pt>
                <c:pt idx="1">
                  <c:v>0.19</c:v>
                </c:pt>
                <c:pt idx="2">
                  <c:v>0.16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0.2</c:v>
                </c:pt>
                <c:pt idx="7">
                  <c:v>0.19</c:v>
                </c:pt>
                <c:pt idx="8">
                  <c:v>0.18</c:v>
                </c:pt>
                <c:pt idx="9">
                  <c:v>0.22</c:v>
                </c:pt>
                <c:pt idx="10">
                  <c:v>0.18</c:v>
                </c:pt>
                <c:pt idx="11">
                  <c:v>0.17</c:v>
                </c:pt>
                <c:pt idx="12">
                  <c:v>0.18</c:v>
                </c:pt>
                <c:pt idx="13">
                  <c:v>0.22</c:v>
                </c:pt>
                <c:pt idx="14">
                  <c:v>0.19</c:v>
                </c:pt>
                <c:pt idx="15">
                  <c:v>0.21</c:v>
                </c:pt>
                <c:pt idx="16">
                  <c:v>0.19</c:v>
                </c:pt>
                <c:pt idx="17">
                  <c:v>0.21</c:v>
                </c:pt>
                <c:pt idx="18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542336"/>
        <c:axId val="124544512"/>
      </c:barChart>
      <c:catAx>
        <c:axId val="12454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ZA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Sampling</a:t>
                </a:r>
                <a:r>
                  <a:rPr lang="en-ZA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period</a:t>
                </a:r>
                <a:endParaRPr lang="en-ZA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24544512"/>
        <c:crosses val="autoZero"/>
        <c:auto val="1"/>
        <c:lblAlgn val="ctr"/>
        <c:lblOffset val="100"/>
        <c:noMultiLvlLbl val="0"/>
      </c:catAx>
      <c:valAx>
        <c:axId val="124544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ZA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Percentage</a:t>
                </a:r>
                <a:r>
                  <a:rPr lang="en-ZA" b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yield</a:t>
                </a:r>
                <a:endParaRPr lang="en-ZA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245423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graph1!$B$21</c:f>
              <c:strCache>
                <c:ptCount val="1"/>
                <c:pt idx="0">
                  <c:v>Time(hrs)</c:v>
                </c:pt>
              </c:strCache>
            </c:strRef>
          </c:tx>
          <c:invertIfNegative val="0"/>
          <c:errBars>
            <c:errBarType val="both"/>
            <c:errValType val="percentage"/>
            <c:noEndCap val="0"/>
            <c:val val="5"/>
          </c:errBars>
          <c:cat>
            <c:strRef>
              <c:f>graph1!$C$20:$K$20</c:f>
              <c:strCache>
                <c:ptCount val="9"/>
                <c:pt idx="0">
                  <c:v>0.03 chemotype 1</c:v>
                </c:pt>
                <c:pt idx="1">
                  <c:v>0.16 chemotype1</c:v>
                </c:pt>
                <c:pt idx="2">
                  <c:v>0.31chemotype</c:v>
                </c:pt>
                <c:pt idx="3">
                  <c:v>0.03 chemotype 2</c:v>
                </c:pt>
                <c:pt idx="4">
                  <c:v>0.16 chemotype 2</c:v>
                </c:pt>
                <c:pt idx="5">
                  <c:v>0.31chemotype 2</c:v>
                </c:pt>
                <c:pt idx="6">
                  <c:v>0.03Chemotype3</c:v>
                </c:pt>
                <c:pt idx="7">
                  <c:v>0.16Chemotype3</c:v>
                </c:pt>
                <c:pt idx="8">
                  <c:v>0.31Chemotype3</c:v>
                </c:pt>
              </c:strCache>
            </c:strRef>
          </c:cat>
          <c:val>
            <c:numRef>
              <c:f>graph1!$C$21:$K$21</c:f>
              <c:numCache>
                <c:formatCode>General</c:formatCode>
                <c:ptCount val="9"/>
              </c:numCache>
            </c:numRef>
          </c:val>
        </c:ser>
        <c:ser>
          <c:idx val="1"/>
          <c:order val="1"/>
          <c:tx>
            <c:strRef>
              <c:f>graph1!$B$22</c:f>
              <c:strCache>
                <c:ptCount val="1"/>
                <c:pt idx="0">
                  <c:v>6</c:v>
                </c:pt>
              </c:strCache>
            </c:strRef>
          </c:tx>
          <c:spPr>
            <a:pattFill prst="smCheck">
              <a:fgClr>
                <a:srgbClr val="FF0000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percentage"/>
            <c:noEndCap val="0"/>
            <c:val val="5"/>
          </c:errBars>
          <c:cat>
            <c:strRef>
              <c:f>graph1!$C$20:$K$20</c:f>
              <c:strCache>
                <c:ptCount val="9"/>
                <c:pt idx="0">
                  <c:v>0.03 chemotype 1</c:v>
                </c:pt>
                <c:pt idx="1">
                  <c:v>0.16 chemotype1</c:v>
                </c:pt>
                <c:pt idx="2">
                  <c:v>0.31chemotype</c:v>
                </c:pt>
                <c:pt idx="3">
                  <c:v>0.03 chemotype 2</c:v>
                </c:pt>
                <c:pt idx="4">
                  <c:v>0.16 chemotype 2</c:v>
                </c:pt>
                <c:pt idx="5">
                  <c:v>0.31chemotype 2</c:v>
                </c:pt>
                <c:pt idx="6">
                  <c:v>0.03Chemotype3</c:v>
                </c:pt>
                <c:pt idx="7">
                  <c:v>0.16Chemotype3</c:v>
                </c:pt>
                <c:pt idx="8">
                  <c:v>0.31Chemotype3</c:v>
                </c:pt>
              </c:strCache>
            </c:strRef>
          </c:cat>
          <c:val>
            <c:numRef>
              <c:f>graph1!$C$22:$K$22</c:f>
              <c:numCache>
                <c:formatCode>General</c:formatCode>
                <c:ptCount val="9"/>
                <c:pt idx="0">
                  <c:v>12.477650063856959</c:v>
                </c:pt>
                <c:pt idx="1">
                  <c:v>35.228385807096451</c:v>
                </c:pt>
                <c:pt idx="2">
                  <c:v>39.202131202131206</c:v>
                </c:pt>
                <c:pt idx="3">
                  <c:v>3.8186547751765141</c:v>
                </c:pt>
                <c:pt idx="4">
                  <c:v>50.525591904902249</c:v>
                </c:pt>
                <c:pt idx="5">
                  <c:v>62.760270582412133</c:v>
                </c:pt>
                <c:pt idx="7">
                  <c:v>2.2000000000000002</c:v>
                </c:pt>
                <c:pt idx="8">
                  <c:v>40</c:v>
                </c:pt>
              </c:numCache>
            </c:numRef>
          </c:val>
        </c:ser>
        <c:ser>
          <c:idx val="2"/>
          <c:order val="2"/>
          <c:tx>
            <c:strRef>
              <c:f>graph1!$B$23</c:f>
              <c:strCache>
                <c:ptCount val="1"/>
                <c:pt idx="0">
                  <c:v>12</c:v>
                </c:pt>
              </c:strCache>
            </c:strRef>
          </c:tx>
          <c:spPr>
            <a:pattFill prst="dkVert">
              <a:fgClr>
                <a:srgbClr val="7030A0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percentage"/>
            <c:noEndCap val="0"/>
            <c:val val="5"/>
          </c:errBars>
          <c:cat>
            <c:strRef>
              <c:f>graph1!$C$20:$K$20</c:f>
              <c:strCache>
                <c:ptCount val="9"/>
                <c:pt idx="0">
                  <c:v>0.03 chemotype 1</c:v>
                </c:pt>
                <c:pt idx="1">
                  <c:v>0.16 chemotype1</c:v>
                </c:pt>
                <c:pt idx="2">
                  <c:v>0.31chemotype</c:v>
                </c:pt>
                <c:pt idx="3">
                  <c:v>0.03 chemotype 2</c:v>
                </c:pt>
                <c:pt idx="4">
                  <c:v>0.16 chemotype 2</c:v>
                </c:pt>
                <c:pt idx="5">
                  <c:v>0.31chemotype 2</c:v>
                </c:pt>
                <c:pt idx="6">
                  <c:v>0.03Chemotype3</c:v>
                </c:pt>
                <c:pt idx="7">
                  <c:v>0.16Chemotype3</c:v>
                </c:pt>
                <c:pt idx="8">
                  <c:v>0.31Chemotype3</c:v>
                </c:pt>
              </c:strCache>
            </c:strRef>
          </c:cat>
          <c:val>
            <c:numRef>
              <c:f>graph1!$C$23:$K$23</c:f>
              <c:numCache>
                <c:formatCode>General</c:formatCode>
                <c:ptCount val="9"/>
                <c:pt idx="0">
                  <c:v>12.725925925925925</c:v>
                </c:pt>
                <c:pt idx="1">
                  <c:v>9.1151249771939433</c:v>
                </c:pt>
                <c:pt idx="2">
                  <c:v>41.961904761904762</c:v>
                </c:pt>
                <c:pt idx="3">
                  <c:v>22.771094402673349</c:v>
                </c:pt>
                <c:pt idx="4">
                  <c:v>23.101831501831505</c:v>
                </c:pt>
                <c:pt idx="5">
                  <c:v>51.594405594405586</c:v>
                </c:pt>
                <c:pt idx="7">
                  <c:v>4.4000000000000004</c:v>
                </c:pt>
                <c:pt idx="8">
                  <c:v>28.9</c:v>
                </c:pt>
              </c:numCache>
            </c:numRef>
          </c:val>
        </c:ser>
        <c:ser>
          <c:idx val="3"/>
          <c:order val="3"/>
          <c:tx>
            <c:strRef>
              <c:f>graph1!$B$24</c:f>
              <c:strCache>
                <c:ptCount val="1"/>
                <c:pt idx="0">
                  <c:v>24</c:v>
                </c:pt>
              </c:strCache>
            </c:strRef>
          </c:tx>
          <c:spPr>
            <a:pattFill prst="pct6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percentage"/>
            <c:noEndCap val="0"/>
            <c:val val="5"/>
          </c:errBars>
          <c:cat>
            <c:strRef>
              <c:f>graph1!$C$20:$K$20</c:f>
              <c:strCache>
                <c:ptCount val="9"/>
                <c:pt idx="0">
                  <c:v>0.03 chemotype 1</c:v>
                </c:pt>
                <c:pt idx="1">
                  <c:v>0.16 chemotype1</c:v>
                </c:pt>
                <c:pt idx="2">
                  <c:v>0.31chemotype</c:v>
                </c:pt>
                <c:pt idx="3">
                  <c:v>0.03 chemotype 2</c:v>
                </c:pt>
                <c:pt idx="4">
                  <c:v>0.16 chemotype 2</c:v>
                </c:pt>
                <c:pt idx="5">
                  <c:v>0.31chemotype 2</c:v>
                </c:pt>
                <c:pt idx="6">
                  <c:v>0.03Chemotype3</c:v>
                </c:pt>
                <c:pt idx="7">
                  <c:v>0.16Chemotype3</c:v>
                </c:pt>
                <c:pt idx="8">
                  <c:v>0.31Chemotype3</c:v>
                </c:pt>
              </c:strCache>
            </c:strRef>
          </c:cat>
          <c:val>
            <c:numRef>
              <c:f>graph1!$C$24:$K$24</c:f>
              <c:numCache>
                <c:formatCode>General</c:formatCode>
                <c:ptCount val="9"/>
                <c:pt idx="0">
                  <c:v>51.058249070953238</c:v>
                </c:pt>
                <c:pt idx="1">
                  <c:v>24.891415830546265</c:v>
                </c:pt>
                <c:pt idx="2">
                  <c:v>33.253384296862556</c:v>
                </c:pt>
                <c:pt idx="3">
                  <c:v>30.437665782493365</c:v>
                </c:pt>
                <c:pt idx="4">
                  <c:v>15.063768115942029</c:v>
                </c:pt>
                <c:pt idx="5">
                  <c:v>47.408521303258141</c:v>
                </c:pt>
                <c:pt idx="6">
                  <c:v>2.2000000000000002</c:v>
                </c:pt>
                <c:pt idx="7">
                  <c:v>26.7</c:v>
                </c:pt>
                <c:pt idx="8">
                  <c:v>39.299999999999997</c:v>
                </c:pt>
              </c:numCache>
            </c:numRef>
          </c:val>
        </c:ser>
        <c:ser>
          <c:idx val="4"/>
          <c:order val="4"/>
          <c:tx>
            <c:strRef>
              <c:f>graph1!$B$25</c:f>
              <c:strCache>
                <c:ptCount val="1"/>
                <c:pt idx="0">
                  <c:v>48</c:v>
                </c:pt>
              </c:strCache>
            </c:strRef>
          </c:tx>
          <c:spPr>
            <a:pattFill prst="sphere">
              <a:fgClr>
                <a:srgbClr val="0070C0"/>
              </a:fgClr>
              <a:bgClr>
                <a:schemeClr val="bg1"/>
              </a:bgClr>
            </a:pattFill>
          </c:spPr>
          <c:invertIfNegative val="0"/>
          <c:errBars>
            <c:errBarType val="both"/>
            <c:errValType val="percentage"/>
            <c:noEndCap val="0"/>
            <c:val val="5"/>
          </c:errBars>
          <c:cat>
            <c:strRef>
              <c:f>graph1!$C$20:$K$20</c:f>
              <c:strCache>
                <c:ptCount val="9"/>
                <c:pt idx="0">
                  <c:v>0.03 chemotype 1</c:v>
                </c:pt>
                <c:pt idx="1">
                  <c:v>0.16 chemotype1</c:v>
                </c:pt>
                <c:pt idx="2">
                  <c:v>0.31chemotype</c:v>
                </c:pt>
                <c:pt idx="3">
                  <c:v>0.03 chemotype 2</c:v>
                </c:pt>
                <c:pt idx="4">
                  <c:v>0.16 chemotype 2</c:v>
                </c:pt>
                <c:pt idx="5">
                  <c:v>0.31chemotype 2</c:v>
                </c:pt>
                <c:pt idx="6">
                  <c:v>0.03Chemotype3</c:v>
                </c:pt>
                <c:pt idx="7">
                  <c:v>0.16Chemotype3</c:v>
                </c:pt>
                <c:pt idx="8">
                  <c:v>0.31Chemotype3</c:v>
                </c:pt>
              </c:strCache>
            </c:strRef>
          </c:cat>
          <c:val>
            <c:numRef>
              <c:f>graph1!$C$25:$K$25</c:f>
              <c:numCache>
                <c:formatCode>General</c:formatCode>
                <c:ptCount val="9"/>
                <c:pt idx="0">
                  <c:v>14.646911396137398</c:v>
                </c:pt>
                <c:pt idx="1">
                  <c:v>24.891415830546265</c:v>
                </c:pt>
                <c:pt idx="2">
                  <c:v>15.234699940582288</c:v>
                </c:pt>
                <c:pt idx="3">
                  <c:v>39.129380764163372</c:v>
                </c:pt>
                <c:pt idx="4">
                  <c:v>40.547597995873858</c:v>
                </c:pt>
                <c:pt idx="5">
                  <c:v>28.727272727272727</c:v>
                </c:pt>
                <c:pt idx="6">
                  <c:v>6.7</c:v>
                </c:pt>
                <c:pt idx="7">
                  <c:v>33.299999999999997</c:v>
                </c:pt>
                <c:pt idx="8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4718080"/>
        <c:axId val="124720256"/>
      </c:barChart>
      <c:catAx>
        <c:axId val="12471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Oil</a:t>
                </a:r>
                <a:r>
                  <a:rPr lang="en-ZA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treatments</a:t>
                </a:r>
                <a:endParaRPr lang="en-ZA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majorTickMark val="none"/>
        <c:minorTickMark val="none"/>
        <c:tickLblPos val="nextTo"/>
        <c:crossAx val="124720256"/>
        <c:crosses val="autoZero"/>
        <c:auto val="1"/>
        <c:lblAlgn val="ctr"/>
        <c:lblOffset val="100"/>
        <c:noMultiLvlLbl val="0"/>
      </c:catAx>
      <c:valAx>
        <c:axId val="124720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ZA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</a:t>
                </a:r>
                <a:r>
                  <a:rPr lang="en-ZA" b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percentage repellency</a:t>
                </a:r>
                <a:endParaRPr lang="en-ZA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4718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'Farnesol std graph'!$C$12</c:f>
              <c:strCache>
                <c:ptCount val="1"/>
                <c:pt idx="0">
                  <c:v>0.03μL Farnesol per cm3 air</c:v>
                </c:pt>
              </c:strCache>
            </c:strRef>
          </c:tx>
          <c:errBars>
            <c:errDir val="y"/>
            <c:errBarType val="both"/>
            <c:errValType val="percentage"/>
            <c:noEndCap val="0"/>
            <c:val val="5"/>
          </c:errBars>
          <c:xVal>
            <c:numRef>
              <c:f>'Farnesol std graph'!$D$11:$F$11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xVal>
          <c:yVal>
            <c:numRef>
              <c:f>'Farnesol std graph'!$D$12:$F$12</c:f>
              <c:numCache>
                <c:formatCode>General</c:formatCode>
                <c:ptCount val="3"/>
                <c:pt idx="0">
                  <c:v>3.8644688644688658</c:v>
                </c:pt>
                <c:pt idx="1">
                  <c:v>-2.101278772378516</c:v>
                </c:pt>
                <c:pt idx="2">
                  <c:v>-33.493589743589745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'Farnesol std graph'!$C$13</c:f>
              <c:strCache>
                <c:ptCount val="1"/>
                <c:pt idx="0">
                  <c:v>0.16μL Farnesol per cm3 air</c:v>
                </c:pt>
              </c:strCache>
            </c:strRef>
          </c:tx>
          <c:errBars>
            <c:errDir val="y"/>
            <c:errBarType val="both"/>
            <c:errValType val="percentage"/>
            <c:noEndCap val="0"/>
            <c:val val="5"/>
          </c:errBars>
          <c:xVal>
            <c:numRef>
              <c:f>'Farnesol std graph'!$D$11:$F$11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xVal>
          <c:yVal>
            <c:numRef>
              <c:f>'Farnesol std graph'!$D$13:$F$13</c:f>
              <c:numCache>
                <c:formatCode>General</c:formatCode>
                <c:ptCount val="3"/>
                <c:pt idx="0">
                  <c:v>-8.2428292954608757</c:v>
                </c:pt>
                <c:pt idx="1">
                  <c:v>-2.8688644688644684</c:v>
                </c:pt>
                <c:pt idx="2">
                  <c:v>4.8809523809523796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'Farnesol std graph'!$C$14</c:f>
              <c:strCache>
                <c:ptCount val="1"/>
                <c:pt idx="0">
                  <c:v>0.31μL Farnesol per cm3 air</c:v>
                </c:pt>
              </c:strCache>
            </c:strRef>
          </c:tx>
          <c:errBars>
            <c:errDir val="y"/>
            <c:errBarType val="both"/>
            <c:errValType val="percentage"/>
            <c:noEndCap val="0"/>
            <c:val val="5"/>
          </c:errBars>
          <c:xVal>
            <c:numRef>
              <c:f>'Farnesol std graph'!$D$11:$F$11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xVal>
          <c:yVal>
            <c:numRef>
              <c:f>'Farnesol std graph'!$D$14:$F$14</c:f>
              <c:numCache>
                <c:formatCode>General</c:formatCode>
                <c:ptCount val="3"/>
                <c:pt idx="0">
                  <c:v>18.294527949700363</c:v>
                </c:pt>
                <c:pt idx="1">
                  <c:v>28.137931034482762</c:v>
                </c:pt>
                <c:pt idx="2">
                  <c:v>43.333333333333329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61536"/>
        <c:axId val="124963072"/>
      </c:scatterChart>
      <c:valAx>
        <c:axId val="12496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24963072"/>
        <c:crosses val="autoZero"/>
        <c:crossBetween val="midCat"/>
      </c:valAx>
      <c:valAx>
        <c:axId val="12496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24961536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m-xylene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calibration curve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'm-xylene'!$C$3</c:f>
              <c:strCache>
                <c:ptCount val="1"/>
                <c:pt idx="0">
                  <c:v>Peak area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'm-xylene'!$B$4:$B$7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'm-xylene'!$C$4:$C$7</c:f>
              <c:numCache>
                <c:formatCode>General</c:formatCode>
                <c:ptCount val="4"/>
                <c:pt idx="0">
                  <c:v>3162000</c:v>
                </c:pt>
                <c:pt idx="1">
                  <c:v>14130000</c:v>
                </c:pt>
                <c:pt idx="2">
                  <c:v>39160000</c:v>
                </c:pt>
                <c:pt idx="3">
                  <c:v>104200000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918464"/>
        <c:axId val="305255168"/>
      </c:scatterChart>
      <c:valAx>
        <c:axId val="2999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concn</a:t>
                </a:r>
                <a:r>
                  <a:rPr lang="en-ZA" baseline="0"/>
                  <a:t> ppb</a:t>
                </a:r>
                <a:endParaRPr lang="en-Z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305255168"/>
        <c:crosses val="autoZero"/>
        <c:crossBetween val="midCat"/>
      </c:valAx>
      <c:valAx>
        <c:axId val="305255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Peak</a:t>
                </a:r>
                <a:r>
                  <a:rPr lang="en-ZA" baseline="0"/>
                  <a:t> area</a:t>
                </a:r>
                <a:endParaRPr lang="en-Z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2999184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'Ethylbenzene calibration curve'!$B$3</c:f>
              <c:strCache>
                <c:ptCount val="1"/>
                <c:pt idx="0">
                  <c:v>Peak area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'Ethylbenzene calibration curve'!$A$4:$A$7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</c:numCache>
            </c:numRef>
          </c:xVal>
          <c:yVal>
            <c:numRef>
              <c:f>'Ethylbenzene calibration curve'!$B$4:$B$7</c:f>
              <c:numCache>
                <c:formatCode>General</c:formatCode>
                <c:ptCount val="4"/>
                <c:pt idx="0">
                  <c:v>4492000</c:v>
                </c:pt>
                <c:pt idx="1">
                  <c:v>34920000</c:v>
                </c:pt>
                <c:pt idx="2">
                  <c:v>79430000</c:v>
                </c:pt>
                <c:pt idx="3">
                  <c:v>320600000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449472"/>
        <c:axId val="317334656"/>
      </c:scatterChart>
      <c:valAx>
        <c:axId val="3114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Concn in ppb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7334656"/>
        <c:crosses val="autoZero"/>
        <c:crossBetween val="midCat"/>
      </c:valAx>
      <c:valAx>
        <c:axId val="3173346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Peak</a:t>
                </a:r>
                <a:r>
                  <a:rPr lang="en-ZA" baseline="0"/>
                  <a:t> area of Ethyl benzene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49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'(±)-Limonene calibration'!$D$3</c:f>
              <c:strCache>
                <c:ptCount val="1"/>
                <c:pt idx="0">
                  <c:v>Peak area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strRef>
              <c:f>'(±)-Limonene calibration'!$C$4:$C$6</c:f>
              <c:strCache>
                <c:ptCount val="3"/>
                <c:pt idx="0">
                  <c:v>1ppb</c:v>
                </c:pt>
                <c:pt idx="1">
                  <c:v>5ppb</c:v>
                </c:pt>
                <c:pt idx="2">
                  <c:v>10ppb</c:v>
                </c:pt>
              </c:strCache>
            </c:strRef>
          </c:xVal>
          <c:yVal>
            <c:numRef>
              <c:f>'(±)-Limonene calibration'!$D$4:$D$6</c:f>
              <c:numCache>
                <c:formatCode>General</c:formatCode>
                <c:ptCount val="3"/>
                <c:pt idx="0">
                  <c:v>5948000</c:v>
                </c:pt>
                <c:pt idx="1">
                  <c:v>28570000</c:v>
                </c:pt>
                <c:pt idx="2">
                  <c:v>90440000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1808"/>
        <c:axId val="35833344"/>
      </c:scatterChart>
      <c:valAx>
        <c:axId val="35831808"/>
        <c:scaling>
          <c:orientation val="minMax"/>
        </c:scaling>
        <c:delete val="0"/>
        <c:axPos val="b"/>
        <c:majorTickMark val="out"/>
        <c:minorTickMark val="none"/>
        <c:tickLblPos val="nextTo"/>
        <c:crossAx val="35833344"/>
        <c:crosses val="autoZero"/>
        <c:crossBetween val="midCat"/>
      </c:valAx>
      <c:valAx>
        <c:axId val="35833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58318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alpha</a:t>
            </a:r>
            <a:r>
              <a:rPr lang="en-US" baseline="0"/>
              <a:t> pinene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'α-pinene calibration'!$C$3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'α-pinene calibration'!$B$4:$B$7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85.8</c:v>
                </c:pt>
              </c:numCache>
            </c:numRef>
          </c:xVal>
          <c:yVal>
            <c:numRef>
              <c:f>'α-pinene calibration'!$C$4:$C$7</c:f>
              <c:numCache>
                <c:formatCode>General</c:formatCode>
                <c:ptCount val="4"/>
                <c:pt idx="0">
                  <c:v>39870000</c:v>
                </c:pt>
                <c:pt idx="1">
                  <c:v>71340000</c:v>
                </c:pt>
                <c:pt idx="2">
                  <c:v>173300000</c:v>
                </c:pt>
                <c:pt idx="3">
                  <c:v>874900000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38720"/>
        <c:axId val="123040896"/>
      </c:scatterChart>
      <c:valAx>
        <c:axId val="12303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concn</a:t>
                </a:r>
                <a:r>
                  <a:rPr lang="en-ZA" baseline="0"/>
                  <a:t> (ppb)</a:t>
                </a:r>
                <a:endParaRPr lang="en-Z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040896"/>
        <c:crosses val="autoZero"/>
        <c:crossBetween val="midCat"/>
      </c:valAx>
      <c:valAx>
        <c:axId val="1230408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peak</a:t>
                </a:r>
                <a:r>
                  <a:rPr lang="en-ZA" baseline="0"/>
                  <a:t> area</a:t>
                </a:r>
                <a:endParaRPr lang="en-Z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038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'α-terpineol calibration'!$C$3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'α-terpineol calibration'!$B$4:$B$7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93.4</c:v>
                </c:pt>
              </c:numCache>
            </c:numRef>
          </c:xVal>
          <c:yVal>
            <c:numRef>
              <c:f>'α-terpineol calibration'!$C$4:$C$7</c:f>
              <c:numCache>
                <c:formatCode>General</c:formatCode>
                <c:ptCount val="4"/>
                <c:pt idx="0">
                  <c:v>4354000</c:v>
                </c:pt>
                <c:pt idx="1">
                  <c:v>11900000</c:v>
                </c:pt>
                <c:pt idx="2">
                  <c:v>36720000</c:v>
                </c:pt>
                <c:pt idx="3">
                  <c:v>159400000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079680"/>
        <c:axId val="123085568"/>
      </c:scatterChart>
      <c:valAx>
        <c:axId val="12307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085568"/>
        <c:crosses val="autoZero"/>
        <c:crossBetween val="midCat"/>
      </c:valAx>
      <c:valAx>
        <c:axId val="123085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079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'(±)-linalool standard cal'!$C$3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'(±)-linalool standard cal'!$B$4:$B$7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86.1</c:v>
                </c:pt>
              </c:numCache>
            </c:numRef>
          </c:xVal>
          <c:yVal>
            <c:numRef>
              <c:f>'(±)-linalool standard cal'!$C$4:$C$7</c:f>
              <c:numCache>
                <c:formatCode>General</c:formatCode>
                <c:ptCount val="4"/>
                <c:pt idx="0">
                  <c:v>14000000</c:v>
                </c:pt>
                <c:pt idx="1">
                  <c:v>34960000</c:v>
                </c:pt>
                <c:pt idx="2">
                  <c:v>90120000</c:v>
                </c:pt>
                <c:pt idx="3">
                  <c:v>373700000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44064"/>
        <c:axId val="123145600"/>
      </c:scatterChart>
      <c:valAx>
        <c:axId val="12314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145600"/>
        <c:crosses val="autoZero"/>
        <c:crossBetween val="midCat"/>
      </c:valAx>
      <c:valAx>
        <c:axId val="123145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144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Decane!$C$3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Decane!$B$4:$B$7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72.900000000000006</c:v>
                </c:pt>
              </c:numCache>
            </c:numRef>
          </c:xVal>
          <c:yVal>
            <c:numRef>
              <c:f>Decane!$C$4:$C$7</c:f>
              <c:numCache>
                <c:formatCode>General</c:formatCode>
                <c:ptCount val="4"/>
                <c:pt idx="0">
                  <c:v>39630000</c:v>
                </c:pt>
                <c:pt idx="1">
                  <c:v>76180000</c:v>
                </c:pt>
                <c:pt idx="2">
                  <c:v>132500000</c:v>
                </c:pt>
                <c:pt idx="3">
                  <c:v>571400000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63776"/>
        <c:axId val="123165312"/>
      </c:scatterChart>
      <c:valAx>
        <c:axId val="1231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165312"/>
        <c:crosses val="autoZero"/>
        <c:crossBetween val="midCat"/>
      </c:valAx>
      <c:valAx>
        <c:axId val="123165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163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pCymene!$C$3</c:f>
              <c:strCache>
                <c:ptCount val="1"/>
                <c:pt idx="0">
                  <c:v>Area peak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pCymene!$B$4:$B$7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85.7</c:v>
                </c:pt>
              </c:numCache>
            </c:numRef>
          </c:xVal>
          <c:yVal>
            <c:numRef>
              <c:f>pCymene!$C$4:$C$7</c:f>
              <c:numCache>
                <c:formatCode>General</c:formatCode>
                <c:ptCount val="4"/>
                <c:pt idx="0">
                  <c:v>29120000</c:v>
                </c:pt>
                <c:pt idx="1">
                  <c:v>51360000</c:v>
                </c:pt>
                <c:pt idx="2">
                  <c:v>102100000</c:v>
                </c:pt>
                <c:pt idx="3">
                  <c:v>553300000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28544"/>
        <c:axId val="123230080"/>
      </c:scatterChart>
      <c:valAx>
        <c:axId val="12322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230080"/>
        <c:crosses val="autoZero"/>
        <c:crossBetween val="midCat"/>
      </c:valAx>
      <c:valAx>
        <c:axId val="123230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3228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8</xdr:row>
      <xdr:rowOff>0</xdr:rowOff>
    </xdr:from>
    <xdr:to>
      <xdr:col>7</xdr:col>
      <xdr:colOff>604837</xdr:colOff>
      <xdr:row>22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28575</xdr:rowOff>
    </xdr:from>
    <xdr:to>
      <xdr:col>7</xdr:col>
      <xdr:colOff>304800</xdr:colOff>
      <xdr:row>22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</xdr:row>
      <xdr:rowOff>171450</xdr:rowOff>
    </xdr:from>
    <xdr:to>
      <xdr:col>8</xdr:col>
      <xdr:colOff>28575</xdr:colOff>
      <xdr:row>22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66675</xdr:rowOff>
    </xdr:from>
    <xdr:to>
      <xdr:col>7</xdr:col>
      <xdr:colOff>266700</xdr:colOff>
      <xdr:row>22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8</xdr:row>
      <xdr:rowOff>180975</xdr:rowOff>
    </xdr:from>
    <xdr:to>
      <xdr:col>8</xdr:col>
      <xdr:colOff>19050</xdr:colOff>
      <xdr:row>23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466724</xdr:colOff>
      <xdr:row>4</xdr:row>
      <xdr:rowOff>180975</xdr:rowOff>
    </xdr:from>
    <xdr:to>
      <xdr:col>14</xdr:col>
      <xdr:colOff>342899</xdr:colOff>
      <xdr:row>20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333375</xdr:colOff>
      <xdr:row>14</xdr:row>
      <xdr:rowOff>47625</xdr:rowOff>
    </xdr:from>
    <xdr:to>
      <xdr:col>24</xdr:col>
      <xdr:colOff>28575</xdr:colOff>
      <xdr:row>28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5</xdr:row>
      <xdr:rowOff>123825</xdr:rowOff>
    </xdr:from>
    <xdr:to>
      <xdr:col>13</xdr:col>
      <xdr:colOff>428625</xdr:colOff>
      <xdr:row>20</xdr:row>
      <xdr:rowOff>9525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8</xdr:row>
      <xdr:rowOff>28575</xdr:rowOff>
    </xdr:from>
    <xdr:to>
      <xdr:col>7</xdr:col>
      <xdr:colOff>447675</xdr:colOff>
      <xdr:row>22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271462</xdr:colOff>
      <xdr:row>7</xdr:row>
      <xdr:rowOff>171450</xdr:rowOff>
    </xdr:from>
    <xdr:to>
      <xdr:col>7</xdr:col>
      <xdr:colOff>519112</xdr:colOff>
      <xdr:row>22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133350</xdr:rowOff>
    </xdr:from>
    <xdr:to>
      <xdr:col>7</xdr:col>
      <xdr:colOff>504825</xdr:colOff>
      <xdr:row>22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8</xdr:row>
      <xdr:rowOff>57150</xdr:rowOff>
    </xdr:from>
    <xdr:to>
      <xdr:col>7</xdr:col>
      <xdr:colOff>419100</xdr:colOff>
      <xdr:row>22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8</xdr:row>
      <xdr:rowOff>28575</xdr:rowOff>
    </xdr:from>
    <xdr:to>
      <xdr:col>7</xdr:col>
      <xdr:colOff>523875</xdr:colOff>
      <xdr:row>22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</xdr:row>
      <xdr:rowOff>161925</xdr:rowOff>
    </xdr:from>
    <xdr:to>
      <xdr:col>8</xdr:col>
      <xdr:colOff>28575</xdr:colOff>
      <xdr:row>22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142875</xdr:rowOff>
    </xdr:from>
    <xdr:to>
      <xdr:col>7</xdr:col>
      <xdr:colOff>447675</xdr:colOff>
      <xdr:row>22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</xdr:row>
      <xdr:rowOff>142875</xdr:rowOff>
    </xdr:from>
    <xdr:to>
      <xdr:col>8</xdr:col>
      <xdr:colOff>28575</xdr:colOff>
      <xdr:row>22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C1:M23"/>
  <sheetViews>
    <sheetView workbookViewId="0">
      <selection activeCell="M11" sqref="M11:M12"/>
    </sheetView>
  </sheetViews>
  <sheetFormatPr defaultRowHeight="15" x14ac:dyDescent="0.25"/>
  <cols>
    <col min="4" max="4" width="11" bestFit="1" customWidth="1"/>
    <col min="11" max="11" width="11" bestFit="1" customWidth="1"/>
  </cols>
  <sheetData>
    <row r="1" spans="3:13" x14ac:dyDescent="0.25">
      <c r="E1" s="13"/>
      <c r="F1" s="13" t="s">
        <v>80</v>
      </c>
    </row>
    <row r="2" spans="3:13" x14ac:dyDescent="0.25">
      <c r="E2" s="13" t="s">
        <v>81</v>
      </c>
      <c r="F2" s="13" t="s">
        <v>82</v>
      </c>
    </row>
    <row r="3" spans="3:13" x14ac:dyDescent="0.25">
      <c r="C3" t="s">
        <v>4</v>
      </c>
      <c r="D3" t="s">
        <v>3</v>
      </c>
    </row>
    <row r="4" spans="3:13" x14ac:dyDescent="0.25">
      <c r="C4">
        <v>10</v>
      </c>
      <c r="D4">
        <v>99500000</v>
      </c>
      <c r="J4" t="s">
        <v>5</v>
      </c>
      <c r="K4" t="s">
        <v>3</v>
      </c>
      <c r="L4" t="s">
        <v>4</v>
      </c>
      <c r="M4" t="s">
        <v>2</v>
      </c>
    </row>
    <row r="5" spans="3:13" x14ac:dyDescent="0.25">
      <c r="C5">
        <v>20</v>
      </c>
      <c r="D5">
        <v>165200000</v>
      </c>
      <c r="J5" t="s">
        <v>6</v>
      </c>
      <c r="K5">
        <v>434300000</v>
      </c>
      <c r="L5">
        <f>(K5+90000000)/(10000000)</f>
        <v>52.43</v>
      </c>
    </row>
    <row r="6" spans="3:13" x14ac:dyDescent="0.25">
      <c r="C6">
        <v>40</v>
      </c>
      <c r="D6">
        <v>360100000</v>
      </c>
      <c r="J6" t="s">
        <v>7</v>
      </c>
      <c r="K6">
        <v>11510000</v>
      </c>
      <c r="L6">
        <f>(K6+90000000)/(10000000)</f>
        <v>10.151</v>
      </c>
    </row>
    <row r="7" spans="3:13" x14ac:dyDescent="0.25">
      <c r="C7">
        <v>87.8</v>
      </c>
      <c r="D7">
        <v>1105000000</v>
      </c>
      <c r="J7" t="s">
        <v>8</v>
      </c>
    </row>
    <row r="8" spans="3:13" x14ac:dyDescent="0.25">
      <c r="J8" t="s">
        <v>17</v>
      </c>
    </row>
    <row r="9" spans="3:13" x14ac:dyDescent="0.25">
      <c r="J9" t="s">
        <v>10</v>
      </c>
    </row>
    <row r="10" spans="3:13" x14ac:dyDescent="0.25">
      <c r="J10" t="s">
        <v>16</v>
      </c>
    </row>
    <row r="11" spans="3:13" x14ac:dyDescent="0.25">
      <c r="J11" t="s">
        <v>15</v>
      </c>
    </row>
    <row r="12" spans="3:13" x14ac:dyDescent="0.25">
      <c r="J12" t="s">
        <v>9</v>
      </c>
    </row>
    <row r="13" spans="3:13" x14ac:dyDescent="0.25">
      <c r="J13" t="s">
        <v>14</v>
      </c>
    </row>
    <row r="14" spans="3:13" x14ac:dyDescent="0.25">
      <c r="J14" t="s">
        <v>18</v>
      </c>
    </row>
    <row r="15" spans="3:13" x14ac:dyDescent="0.25">
      <c r="J15" t="s">
        <v>12</v>
      </c>
    </row>
    <row r="16" spans="3:13" x14ac:dyDescent="0.25">
      <c r="J16" t="s">
        <v>11</v>
      </c>
    </row>
    <row r="17" spans="10:10" x14ac:dyDescent="0.25">
      <c r="J17" t="s">
        <v>13</v>
      </c>
    </row>
    <row r="18" spans="10:10" x14ac:dyDescent="0.25">
      <c r="J18" t="s">
        <v>66</v>
      </c>
    </row>
    <row r="19" spans="10:10" x14ac:dyDescent="0.25">
      <c r="J19" t="s">
        <v>67</v>
      </c>
    </row>
    <row r="20" spans="10:10" x14ac:dyDescent="0.25">
      <c r="J20" t="s">
        <v>68</v>
      </c>
    </row>
    <row r="21" spans="10:10" x14ac:dyDescent="0.25">
      <c r="J21" t="s">
        <v>69</v>
      </c>
    </row>
    <row r="22" spans="10:10" x14ac:dyDescent="0.25">
      <c r="J22" t="s">
        <v>70</v>
      </c>
    </row>
    <row r="23" spans="10:10" x14ac:dyDescent="0.25">
      <c r="J23" t="s">
        <v>71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L23"/>
  <sheetViews>
    <sheetView workbookViewId="0">
      <selection activeCell="L18" sqref="L18"/>
    </sheetView>
  </sheetViews>
  <sheetFormatPr defaultRowHeight="15" x14ac:dyDescent="0.25"/>
  <sheetData>
    <row r="1" spans="1:12" x14ac:dyDescent="0.25">
      <c r="A1">
        <v>2</v>
      </c>
      <c r="F1" s="13"/>
      <c r="G1" s="13" t="s">
        <v>101</v>
      </c>
    </row>
    <row r="2" spans="1:12" x14ac:dyDescent="0.25">
      <c r="F2" s="13" t="s">
        <v>81</v>
      </c>
      <c r="G2" s="13" t="s">
        <v>102</v>
      </c>
    </row>
    <row r="3" spans="1:12" x14ac:dyDescent="0.25">
      <c r="B3" t="s">
        <v>2</v>
      </c>
      <c r="C3" t="s">
        <v>27</v>
      </c>
    </row>
    <row r="4" spans="1:12" x14ac:dyDescent="0.25">
      <c r="B4">
        <v>5</v>
      </c>
      <c r="C4">
        <v>16940000</v>
      </c>
      <c r="J4" t="s">
        <v>5</v>
      </c>
      <c r="K4" t="s">
        <v>3</v>
      </c>
      <c r="L4" t="s">
        <v>4</v>
      </c>
    </row>
    <row r="5" spans="1:12" x14ac:dyDescent="0.25">
      <c r="B5">
        <v>10</v>
      </c>
      <c r="C5">
        <v>38260000</v>
      </c>
      <c r="J5" t="s">
        <v>6</v>
      </c>
    </row>
    <row r="6" spans="1:12" x14ac:dyDescent="0.25">
      <c r="B6">
        <v>20</v>
      </c>
      <c r="C6">
        <v>73230000</v>
      </c>
      <c r="J6" t="s">
        <v>7</v>
      </c>
    </row>
    <row r="7" spans="1:12" x14ac:dyDescent="0.25">
      <c r="J7" t="s">
        <v>8</v>
      </c>
    </row>
    <row r="8" spans="1:12" x14ac:dyDescent="0.25">
      <c r="J8" t="s">
        <v>17</v>
      </c>
      <c r="K8">
        <v>10010000</v>
      </c>
      <c r="L8">
        <f t="shared" ref="L8:L18" si="0">(K8+545000)/4000000</f>
        <v>2.6387499999999999</v>
      </c>
    </row>
    <row r="9" spans="1:12" x14ac:dyDescent="0.25">
      <c r="J9" t="s">
        <v>10</v>
      </c>
      <c r="K9">
        <v>43130000</v>
      </c>
      <c r="L9">
        <f t="shared" si="0"/>
        <v>10.918749999999999</v>
      </c>
    </row>
    <row r="10" spans="1:12" x14ac:dyDescent="0.25">
      <c r="J10" t="s">
        <v>16</v>
      </c>
      <c r="K10">
        <v>4564000</v>
      </c>
      <c r="L10">
        <f t="shared" si="0"/>
        <v>1.27725</v>
      </c>
    </row>
    <row r="11" spans="1:12" x14ac:dyDescent="0.25">
      <c r="J11" t="s">
        <v>15</v>
      </c>
      <c r="K11">
        <v>11200000</v>
      </c>
      <c r="L11">
        <f t="shared" si="0"/>
        <v>2.9362499999999998</v>
      </c>
    </row>
    <row r="12" spans="1:12" x14ac:dyDescent="0.25">
      <c r="J12" t="s">
        <v>9</v>
      </c>
      <c r="K12">
        <v>19020000</v>
      </c>
      <c r="L12">
        <f t="shared" si="0"/>
        <v>4.8912500000000003</v>
      </c>
    </row>
    <row r="13" spans="1:12" x14ac:dyDescent="0.25">
      <c r="J13" t="s">
        <v>14</v>
      </c>
      <c r="K13">
        <v>38300000</v>
      </c>
      <c r="L13">
        <f t="shared" si="0"/>
        <v>9.7112499999999997</v>
      </c>
    </row>
    <row r="14" spans="1:12" x14ac:dyDescent="0.25">
      <c r="J14" t="s">
        <v>18</v>
      </c>
      <c r="K14">
        <v>45340000</v>
      </c>
      <c r="L14">
        <f t="shared" si="0"/>
        <v>11.47125</v>
      </c>
    </row>
    <row r="15" spans="1:12" x14ac:dyDescent="0.25">
      <c r="J15" t="s">
        <v>12</v>
      </c>
      <c r="K15">
        <v>10210000</v>
      </c>
      <c r="L15">
        <f t="shared" si="0"/>
        <v>2.6887500000000002</v>
      </c>
    </row>
    <row r="16" spans="1:12" x14ac:dyDescent="0.25">
      <c r="J16" t="s">
        <v>11</v>
      </c>
      <c r="K16">
        <v>22110000</v>
      </c>
      <c r="L16">
        <f t="shared" si="0"/>
        <v>5.6637500000000003</v>
      </c>
    </row>
    <row r="17" spans="10:12" x14ac:dyDescent="0.25">
      <c r="J17" t="s">
        <v>13</v>
      </c>
      <c r="K17">
        <v>42310000</v>
      </c>
      <c r="L17">
        <f t="shared" si="0"/>
        <v>10.713749999999999</v>
      </c>
    </row>
    <row r="18" spans="10:12" x14ac:dyDescent="0.25">
      <c r="J18" t="s">
        <v>66</v>
      </c>
      <c r="K18">
        <v>12100000</v>
      </c>
      <c r="L18">
        <f t="shared" si="0"/>
        <v>3.1612499999999999</v>
      </c>
    </row>
    <row r="19" spans="10:12" x14ac:dyDescent="0.25">
      <c r="J19" t="s">
        <v>67</v>
      </c>
    </row>
    <row r="20" spans="10:12" x14ac:dyDescent="0.25">
      <c r="J20" t="s">
        <v>68</v>
      </c>
    </row>
    <row r="21" spans="10:12" x14ac:dyDescent="0.25">
      <c r="J21" t="s">
        <v>69</v>
      </c>
    </row>
    <row r="22" spans="10:12" x14ac:dyDescent="0.25">
      <c r="J22" t="s">
        <v>70</v>
      </c>
    </row>
    <row r="23" spans="10:12" x14ac:dyDescent="0.25">
      <c r="J23" t="s">
        <v>71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3:L7"/>
  <sheetViews>
    <sheetView workbookViewId="0">
      <selection activeCell="K7" sqref="K7:L14"/>
    </sheetView>
  </sheetViews>
  <sheetFormatPr defaultRowHeight="15" x14ac:dyDescent="0.25"/>
  <cols>
    <col min="3" max="3" width="10" bestFit="1" customWidth="1"/>
  </cols>
  <sheetData>
    <row r="3" spans="2:12" x14ac:dyDescent="0.25">
      <c r="B3" t="s">
        <v>2</v>
      </c>
      <c r="C3" t="s">
        <v>27</v>
      </c>
    </row>
    <row r="4" spans="2:12" x14ac:dyDescent="0.25">
      <c r="B4">
        <v>5</v>
      </c>
      <c r="C4">
        <v>15970000</v>
      </c>
      <c r="K4">
        <v>38600000</v>
      </c>
      <c r="L4">
        <f>(K4+890174)/3000000</f>
        <v>13.163391333333333</v>
      </c>
    </row>
    <row r="5" spans="2:12" x14ac:dyDescent="0.25">
      <c r="B5">
        <v>10</v>
      </c>
      <c r="C5">
        <v>36060000</v>
      </c>
      <c r="K5">
        <v>54580000</v>
      </c>
      <c r="L5">
        <f>(K5+890174)/3000000</f>
        <v>18.490058000000001</v>
      </c>
    </row>
    <row r="6" spans="2:12" x14ac:dyDescent="0.25">
      <c r="B6">
        <v>20</v>
      </c>
      <c r="C6">
        <v>63110000</v>
      </c>
      <c r="K6">
        <v>37830000</v>
      </c>
      <c r="L6">
        <f>(K6+890174)/3000000</f>
        <v>12.906724666666667</v>
      </c>
    </row>
    <row r="7" spans="2:12" x14ac:dyDescent="0.25">
      <c r="B7">
        <v>42</v>
      </c>
      <c r="C7">
        <v>143200000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M23"/>
  <sheetViews>
    <sheetView workbookViewId="0">
      <selection activeCell="G6" sqref="G6"/>
    </sheetView>
  </sheetViews>
  <sheetFormatPr defaultRowHeight="15" x14ac:dyDescent="0.25"/>
  <cols>
    <col min="3" max="3" width="11" bestFit="1" customWidth="1"/>
  </cols>
  <sheetData>
    <row r="1" spans="2:13" x14ac:dyDescent="0.25">
      <c r="C1" s="13"/>
      <c r="D1" s="26" t="s">
        <v>301</v>
      </c>
      <c r="E1" s="26"/>
      <c r="F1" s="13"/>
      <c r="G1" s="13"/>
      <c r="H1" s="13"/>
      <c r="I1" s="13"/>
      <c r="J1" s="13"/>
      <c r="K1" s="13"/>
      <c r="L1" s="13"/>
      <c r="M1" s="13"/>
    </row>
    <row r="2" spans="2:13" x14ac:dyDescent="0.25">
      <c r="C2" s="13" t="s">
        <v>81</v>
      </c>
      <c r="D2" s="13" t="s">
        <v>103</v>
      </c>
    </row>
    <row r="4" spans="2:13" x14ac:dyDescent="0.25">
      <c r="B4" t="s">
        <v>2</v>
      </c>
      <c r="C4" t="s">
        <v>27</v>
      </c>
      <c r="J4" t="s">
        <v>5</v>
      </c>
      <c r="K4" t="s">
        <v>3</v>
      </c>
      <c r="L4" t="s">
        <v>4</v>
      </c>
    </row>
    <row r="5" spans="2:13" x14ac:dyDescent="0.25">
      <c r="B5">
        <v>2.5</v>
      </c>
      <c r="C5">
        <v>47720000</v>
      </c>
      <c r="J5" t="s">
        <v>6</v>
      </c>
    </row>
    <row r="6" spans="2:13" x14ac:dyDescent="0.25">
      <c r="B6">
        <v>5</v>
      </c>
      <c r="C6">
        <v>92480000</v>
      </c>
      <c r="J6" t="s">
        <v>7</v>
      </c>
    </row>
    <row r="7" spans="2:13" x14ac:dyDescent="0.25">
      <c r="B7">
        <v>10</v>
      </c>
      <c r="C7">
        <v>296300000</v>
      </c>
      <c r="J7" t="s">
        <v>8</v>
      </c>
    </row>
    <row r="8" spans="2:13" x14ac:dyDescent="0.25">
      <c r="B8">
        <v>42.9</v>
      </c>
      <c r="C8">
        <v>1418000000</v>
      </c>
      <c r="J8" t="s">
        <v>17</v>
      </c>
    </row>
    <row r="9" spans="2:13" x14ac:dyDescent="0.25">
      <c r="J9" t="s">
        <v>10</v>
      </c>
      <c r="K9">
        <v>13980000</v>
      </c>
      <c r="L9">
        <f>(K9+50000000)/30000000</f>
        <v>2.1326666666666667</v>
      </c>
    </row>
    <row r="10" spans="2:13" x14ac:dyDescent="0.25">
      <c r="J10" t="s">
        <v>16</v>
      </c>
      <c r="K10">
        <v>11880000</v>
      </c>
      <c r="L10">
        <f>(K10+50000000)/30000000</f>
        <v>2.0626666666666669</v>
      </c>
    </row>
    <row r="11" spans="2:13" x14ac:dyDescent="0.25">
      <c r="J11" t="s">
        <v>15</v>
      </c>
      <c r="K11">
        <v>66000000</v>
      </c>
      <c r="L11">
        <f>(K11+50000000)/30000000</f>
        <v>3.8666666666666667</v>
      </c>
    </row>
    <row r="12" spans="2:13" x14ac:dyDescent="0.25">
      <c r="J12" t="s">
        <v>9</v>
      </c>
    </row>
    <row r="13" spans="2:13" x14ac:dyDescent="0.25">
      <c r="J13" t="s">
        <v>14</v>
      </c>
    </row>
    <row r="14" spans="2:13" x14ac:dyDescent="0.25">
      <c r="J14" t="s">
        <v>18</v>
      </c>
    </row>
    <row r="15" spans="2:13" x14ac:dyDescent="0.25">
      <c r="J15" t="s">
        <v>12</v>
      </c>
    </row>
    <row r="16" spans="2:13" x14ac:dyDescent="0.25">
      <c r="J16" t="s">
        <v>11</v>
      </c>
    </row>
    <row r="17" spans="10:10" x14ac:dyDescent="0.25">
      <c r="J17" t="s">
        <v>13</v>
      </c>
    </row>
    <row r="18" spans="10:10" x14ac:dyDescent="0.25">
      <c r="J18" t="s">
        <v>66</v>
      </c>
    </row>
    <row r="19" spans="10:10" x14ac:dyDescent="0.25">
      <c r="J19" t="s">
        <v>67</v>
      </c>
    </row>
    <row r="20" spans="10:10" x14ac:dyDescent="0.25">
      <c r="J20" t="s">
        <v>68</v>
      </c>
    </row>
    <row r="21" spans="10:10" x14ac:dyDescent="0.25">
      <c r="J21" t="s">
        <v>69</v>
      </c>
    </row>
    <row r="22" spans="10:10" x14ac:dyDescent="0.25">
      <c r="J22" t="s">
        <v>70</v>
      </c>
    </row>
    <row r="23" spans="10:10" x14ac:dyDescent="0.25">
      <c r="J23" t="s">
        <v>71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B1:M38"/>
  <sheetViews>
    <sheetView workbookViewId="0">
      <selection activeCell="H6" sqref="H6"/>
    </sheetView>
  </sheetViews>
  <sheetFormatPr defaultRowHeight="15" x14ac:dyDescent="0.25"/>
  <cols>
    <col min="3" max="3" width="11" bestFit="1" customWidth="1"/>
  </cols>
  <sheetData>
    <row r="1" spans="2:13" x14ac:dyDescent="0.25">
      <c r="K1" t="s">
        <v>114</v>
      </c>
      <c r="L1" t="s">
        <v>113</v>
      </c>
    </row>
    <row r="2" spans="2:13" x14ac:dyDescent="0.25">
      <c r="D2" s="13" t="s">
        <v>1092</v>
      </c>
      <c r="E2" s="13"/>
      <c r="F2" s="13"/>
      <c r="G2" s="13"/>
      <c r="H2" s="13"/>
      <c r="I2" s="13"/>
      <c r="J2" s="13"/>
      <c r="L2" t="s">
        <v>115</v>
      </c>
    </row>
    <row r="3" spans="2:13" x14ac:dyDescent="0.25">
      <c r="D3" s="13" t="s">
        <v>81</v>
      </c>
      <c r="E3" s="13" t="s">
        <v>104</v>
      </c>
      <c r="F3" s="13"/>
      <c r="G3" s="13"/>
      <c r="H3" s="13"/>
      <c r="I3" s="13"/>
      <c r="J3" s="13"/>
    </row>
    <row r="4" spans="2:13" x14ac:dyDescent="0.25">
      <c r="B4" t="s">
        <v>2</v>
      </c>
      <c r="C4" t="s">
        <v>27</v>
      </c>
      <c r="K4" t="s">
        <v>5</v>
      </c>
      <c r="L4" t="s">
        <v>3</v>
      </c>
      <c r="M4" t="s">
        <v>4</v>
      </c>
    </row>
    <row r="5" spans="2:13" x14ac:dyDescent="0.25">
      <c r="B5">
        <v>2.5</v>
      </c>
      <c r="C5">
        <v>61370000</v>
      </c>
      <c r="K5" t="s">
        <v>6</v>
      </c>
    </row>
    <row r="6" spans="2:13" x14ac:dyDescent="0.25">
      <c r="B6">
        <v>5</v>
      </c>
      <c r="C6">
        <v>123100000</v>
      </c>
      <c r="K6" t="s">
        <v>7</v>
      </c>
    </row>
    <row r="7" spans="2:13" x14ac:dyDescent="0.25">
      <c r="B7">
        <v>10</v>
      </c>
      <c r="C7">
        <v>389100000</v>
      </c>
      <c r="K7" t="s">
        <v>8</v>
      </c>
    </row>
    <row r="8" spans="2:13" x14ac:dyDescent="0.25">
      <c r="B8">
        <v>42.9</v>
      </c>
      <c r="C8">
        <v>1975000000</v>
      </c>
      <c r="K8" t="s">
        <v>17</v>
      </c>
    </row>
    <row r="9" spans="2:13" x14ac:dyDescent="0.25">
      <c r="K9" t="s">
        <v>10</v>
      </c>
    </row>
    <row r="10" spans="2:13" x14ac:dyDescent="0.25">
      <c r="K10" t="s">
        <v>16</v>
      </c>
      <c r="L10">
        <v>93820000</v>
      </c>
      <c r="M10">
        <f t="shared" ref="M10:M38" si="0">(L10+90000000)/50000000</f>
        <v>3.6764000000000001</v>
      </c>
    </row>
    <row r="11" spans="2:13" x14ac:dyDescent="0.25">
      <c r="K11" t="s">
        <v>15</v>
      </c>
      <c r="L11">
        <v>38440000</v>
      </c>
      <c r="M11">
        <f t="shared" si="0"/>
        <v>2.5688</v>
      </c>
    </row>
    <row r="12" spans="2:13" x14ac:dyDescent="0.25">
      <c r="K12" t="s">
        <v>9</v>
      </c>
      <c r="L12">
        <v>31210000</v>
      </c>
      <c r="M12">
        <f t="shared" si="0"/>
        <v>2.4241999999999999</v>
      </c>
    </row>
    <row r="13" spans="2:13" x14ac:dyDescent="0.25">
      <c r="K13" t="s">
        <v>14</v>
      </c>
      <c r="L13">
        <v>40010000</v>
      </c>
      <c r="M13">
        <f t="shared" si="0"/>
        <v>2.6002000000000001</v>
      </c>
    </row>
    <row r="14" spans="2:13" x14ac:dyDescent="0.25">
      <c r="K14" t="s">
        <v>18</v>
      </c>
      <c r="L14">
        <v>29970000</v>
      </c>
      <c r="M14">
        <f t="shared" si="0"/>
        <v>2.3994</v>
      </c>
    </row>
    <row r="15" spans="2:13" x14ac:dyDescent="0.25">
      <c r="K15" t="s">
        <v>12</v>
      </c>
      <c r="L15">
        <v>54880000</v>
      </c>
      <c r="M15">
        <f t="shared" si="0"/>
        <v>2.8976000000000002</v>
      </c>
    </row>
    <row r="16" spans="2:13" x14ac:dyDescent="0.25">
      <c r="K16" t="s">
        <v>11</v>
      </c>
      <c r="L16">
        <v>23910000</v>
      </c>
      <c r="M16">
        <f t="shared" si="0"/>
        <v>2.2782</v>
      </c>
    </row>
    <row r="17" spans="11:13" x14ac:dyDescent="0.25">
      <c r="K17" t="s">
        <v>13</v>
      </c>
      <c r="L17">
        <v>11430000</v>
      </c>
      <c r="M17">
        <f t="shared" si="0"/>
        <v>2.0286</v>
      </c>
    </row>
    <row r="18" spans="11:13" x14ac:dyDescent="0.25">
      <c r="K18" t="s">
        <v>66</v>
      </c>
      <c r="L18">
        <v>390100000</v>
      </c>
      <c r="M18">
        <f t="shared" si="0"/>
        <v>9.6020000000000003</v>
      </c>
    </row>
    <row r="19" spans="11:13" x14ac:dyDescent="0.25">
      <c r="K19" t="s">
        <v>67</v>
      </c>
      <c r="L19">
        <v>9886000</v>
      </c>
      <c r="M19">
        <f t="shared" si="0"/>
        <v>1.9977199999999999</v>
      </c>
    </row>
    <row r="20" spans="11:13" x14ac:dyDescent="0.25">
      <c r="K20" t="s">
        <v>68</v>
      </c>
      <c r="L20">
        <v>808700000</v>
      </c>
      <c r="M20">
        <f t="shared" si="0"/>
        <v>17.974</v>
      </c>
    </row>
    <row r="21" spans="11:13" x14ac:dyDescent="0.25">
      <c r="K21" t="s">
        <v>69</v>
      </c>
      <c r="L21">
        <v>453300000</v>
      </c>
      <c r="M21">
        <f t="shared" si="0"/>
        <v>10.866</v>
      </c>
    </row>
    <row r="22" spans="11:13" x14ac:dyDescent="0.25">
      <c r="K22" t="s">
        <v>70</v>
      </c>
      <c r="L22">
        <v>3347000</v>
      </c>
      <c r="M22">
        <f t="shared" si="0"/>
        <v>1.86694</v>
      </c>
    </row>
    <row r="23" spans="11:13" x14ac:dyDescent="0.25">
      <c r="K23" t="s">
        <v>71</v>
      </c>
      <c r="L23">
        <v>6437000</v>
      </c>
      <c r="M23">
        <f t="shared" si="0"/>
        <v>1.9287399999999999</v>
      </c>
    </row>
    <row r="24" spans="11:13" x14ac:dyDescent="0.25">
      <c r="L24">
        <v>53960000</v>
      </c>
      <c r="M24">
        <f t="shared" si="0"/>
        <v>2.8792</v>
      </c>
    </row>
    <row r="25" spans="11:13" x14ac:dyDescent="0.25">
      <c r="L25">
        <v>32450000</v>
      </c>
      <c r="M25">
        <f t="shared" si="0"/>
        <v>2.4489999999999998</v>
      </c>
    </row>
    <row r="26" spans="11:13" x14ac:dyDescent="0.25">
      <c r="L26">
        <v>377200000</v>
      </c>
      <c r="M26">
        <f t="shared" si="0"/>
        <v>9.3439999999999994</v>
      </c>
    </row>
    <row r="27" spans="11:13" x14ac:dyDescent="0.25">
      <c r="L27">
        <v>20100000</v>
      </c>
      <c r="M27">
        <f t="shared" si="0"/>
        <v>2.202</v>
      </c>
    </row>
    <row r="28" spans="11:13" x14ac:dyDescent="0.25">
      <c r="L28">
        <v>34200000</v>
      </c>
      <c r="M28">
        <f t="shared" si="0"/>
        <v>2.484</v>
      </c>
    </row>
    <row r="29" spans="11:13" x14ac:dyDescent="0.25">
      <c r="L29">
        <v>22870000</v>
      </c>
      <c r="M29">
        <f t="shared" si="0"/>
        <v>2.2574000000000001</v>
      </c>
    </row>
    <row r="30" spans="11:13" x14ac:dyDescent="0.25">
      <c r="L30">
        <v>23100000</v>
      </c>
      <c r="M30">
        <f t="shared" si="0"/>
        <v>2.262</v>
      </c>
    </row>
    <row r="31" spans="11:13" x14ac:dyDescent="0.25">
      <c r="L31">
        <v>44210000</v>
      </c>
      <c r="M31">
        <f t="shared" si="0"/>
        <v>2.6842000000000001</v>
      </c>
    </row>
    <row r="32" spans="11:13" x14ac:dyDescent="0.25">
      <c r="L32">
        <v>32240000</v>
      </c>
      <c r="M32">
        <f t="shared" si="0"/>
        <v>2.4447999999999999</v>
      </c>
    </row>
    <row r="33" spans="12:13" x14ac:dyDescent="0.25">
      <c r="L33">
        <v>43360000</v>
      </c>
      <c r="M33">
        <f t="shared" si="0"/>
        <v>2.6671999999999998</v>
      </c>
    </row>
    <row r="34" spans="12:13" x14ac:dyDescent="0.25">
      <c r="L34">
        <v>43870000</v>
      </c>
      <c r="M34">
        <f t="shared" si="0"/>
        <v>2.6774</v>
      </c>
    </row>
    <row r="35" spans="12:13" x14ac:dyDescent="0.25">
      <c r="L35">
        <v>12220000</v>
      </c>
      <c r="M35">
        <f t="shared" si="0"/>
        <v>2.0444</v>
      </c>
    </row>
    <row r="36" spans="12:13" x14ac:dyDescent="0.25">
      <c r="L36">
        <v>54030000</v>
      </c>
      <c r="M36">
        <f t="shared" si="0"/>
        <v>2.8805999999999998</v>
      </c>
    </row>
    <row r="37" spans="12:13" x14ac:dyDescent="0.25">
      <c r="L37">
        <v>22210000</v>
      </c>
      <c r="M37">
        <f t="shared" si="0"/>
        <v>2.2442000000000002</v>
      </c>
    </row>
    <row r="38" spans="12:13" x14ac:dyDescent="0.25">
      <c r="L38">
        <v>46590000</v>
      </c>
      <c r="M38">
        <f t="shared" si="0"/>
        <v>2.7317999999999998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C2:M19"/>
  <sheetViews>
    <sheetView workbookViewId="0">
      <selection activeCell="C18" sqref="C18"/>
    </sheetView>
  </sheetViews>
  <sheetFormatPr defaultRowHeight="15" x14ac:dyDescent="0.25"/>
  <cols>
    <col min="3" max="3" width="13" customWidth="1"/>
    <col min="7" max="7" width="13" customWidth="1"/>
    <col min="10" max="10" width="11" bestFit="1" customWidth="1"/>
  </cols>
  <sheetData>
    <row r="2" spans="3:13" x14ac:dyDescent="0.25">
      <c r="C2" s="1" t="s">
        <v>74</v>
      </c>
      <c r="D2" s="1" t="s">
        <v>75</v>
      </c>
      <c r="E2" s="1" t="s">
        <v>76</v>
      </c>
      <c r="F2" s="1" t="s">
        <v>107</v>
      </c>
      <c r="G2" s="1" t="s">
        <v>108</v>
      </c>
      <c r="H2" s="1" t="s">
        <v>1</v>
      </c>
      <c r="I2" s="1" t="s">
        <v>0</v>
      </c>
      <c r="J2" s="1" t="s">
        <v>106</v>
      </c>
    </row>
    <row r="3" spans="3:13" x14ac:dyDescent="0.25">
      <c r="C3" t="s">
        <v>73</v>
      </c>
      <c r="D3">
        <v>87.8</v>
      </c>
      <c r="E3">
        <v>119.5</v>
      </c>
      <c r="F3">
        <f>(E3/D3)*100</f>
        <v>136.10478359908885</v>
      </c>
      <c r="G3">
        <f>AVERAGE(F3:F13)</f>
        <v>93.110060249848445</v>
      </c>
      <c r="H3">
        <f>STDEV(F3:F13)</f>
        <v>32.606924319004854</v>
      </c>
      <c r="I3">
        <f>H3/SQRT(COUNT(F3:F13))</f>
        <v>9.8313575939685336</v>
      </c>
      <c r="J3">
        <v>1105000000</v>
      </c>
    </row>
    <row r="4" spans="3:13" x14ac:dyDescent="0.25">
      <c r="C4" t="s">
        <v>96</v>
      </c>
      <c r="D4">
        <v>72.900000000000006</v>
      </c>
      <c r="E4">
        <v>72.424999999999997</v>
      </c>
      <c r="F4">
        <f t="shared" ref="F4:F13" si="0">(E4/D4)*100</f>
        <v>99.348422496570635</v>
      </c>
      <c r="J4">
        <v>571400000</v>
      </c>
    </row>
    <row r="5" spans="3:13" x14ac:dyDescent="0.25">
      <c r="C5" t="s">
        <v>95</v>
      </c>
      <c r="D5">
        <v>86.3</v>
      </c>
      <c r="E5">
        <v>88.825000000000003</v>
      </c>
      <c r="F5">
        <f t="shared" si="0"/>
        <v>102.9258400926999</v>
      </c>
      <c r="J5">
        <v>345300000</v>
      </c>
    </row>
    <row r="6" spans="3:13" x14ac:dyDescent="0.25">
      <c r="C6" t="s">
        <v>92</v>
      </c>
      <c r="D6">
        <v>86.1</v>
      </c>
      <c r="E6">
        <v>94.924999999999997</v>
      </c>
      <c r="F6">
        <f t="shared" si="0"/>
        <v>110.24970963995355</v>
      </c>
      <c r="J6">
        <v>373700000</v>
      </c>
    </row>
    <row r="7" spans="3:13" x14ac:dyDescent="0.25">
      <c r="C7" s="3" t="s">
        <v>90</v>
      </c>
      <c r="D7">
        <v>93.4</v>
      </c>
      <c r="E7">
        <f>(J7+3000000)/2000000</f>
        <v>81.2</v>
      </c>
      <c r="F7">
        <f t="shared" si="0"/>
        <v>86.937901498929335</v>
      </c>
      <c r="J7">
        <v>159400000</v>
      </c>
    </row>
    <row r="8" spans="3:13" x14ac:dyDescent="0.25">
      <c r="C8" s="3" t="s">
        <v>77</v>
      </c>
      <c r="D8">
        <v>85.8</v>
      </c>
      <c r="E8">
        <v>90.49</v>
      </c>
      <c r="F8">
        <f t="shared" si="0"/>
        <v>105.46620046620046</v>
      </c>
      <c r="J8">
        <v>874900000</v>
      </c>
    </row>
    <row r="9" spans="3:13" x14ac:dyDescent="0.25">
      <c r="C9" s="3" t="s">
        <v>83</v>
      </c>
      <c r="D9">
        <v>86.7</v>
      </c>
      <c r="E9">
        <v>96.5</v>
      </c>
      <c r="F9">
        <f t="shared" si="0"/>
        <v>111.30334486735872</v>
      </c>
      <c r="J9">
        <v>1890000000</v>
      </c>
    </row>
    <row r="10" spans="3:13" x14ac:dyDescent="0.25">
      <c r="C10" s="3" t="s">
        <v>109</v>
      </c>
      <c r="D10">
        <v>43.1</v>
      </c>
      <c r="E10">
        <v>54.4</v>
      </c>
      <c r="F10">
        <f t="shared" si="0"/>
        <v>126.21809744779581</v>
      </c>
      <c r="J10">
        <v>262800000</v>
      </c>
    </row>
    <row r="11" spans="3:13" x14ac:dyDescent="0.25">
      <c r="C11" s="3" t="s">
        <v>110</v>
      </c>
      <c r="D11">
        <v>84.2</v>
      </c>
      <c r="E11">
        <v>24.9</v>
      </c>
      <c r="F11">
        <f t="shared" si="0"/>
        <v>29.572446555819475</v>
      </c>
      <c r="J11">
        <v>957100000</v>
      </c>
    </row>
    <row r="12" spans="3:13" x14ac:dyDescent="0.25">
      <c r="C12" s="3" t="s">
        <v>111</v>
      </c>
      <c r="D12">
        <v>42.9</v>
      </c>
      <c r="E12">
        <v>29.6</v>
      </c>
      <c r="F12">
        <f t="shared" si="0"/>
        <v>68.99766899766901</v>
      </c>
      <c r="J12">
        <v>837300000</v>
      </c>
    </row>
    <row r="13" spans="3:13" x14ac:dyDescent="0.25">
      <c r="C13" s="3" t="s">
        <v>1122</v>
      </c>
      <c r="D13">
        <v>42.9</v>
      </c>
      <c r="E13">
        <v>20.2</v>
      </c>
      <c r="F13">
        <f t="shared" si="0"/>
        <v>47.086247086247084</v>
      </c>
      <c r="J13">
        <v>922200000</v>
      </c>
    </row>
    <row r="14" spans="3:13" x14ac:dyDescent="0.25"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3:13" x14ac:dyDescent="0.25"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3:13" x14ac:dyDescent="0.25"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3:13" x14ac:dyDescent="0.25"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3:13" x14ac:dyDescent="0.25"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3:13" x14ac:dyDescent="0.25"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B2:U32"/>
  <sheetViews>
    <sheetView topLeftCell="A9" workbookViewId="0">
      <selection activeCell="S19" sqref="S19"/>
    </sheetView>
  </sheetViews>
  <sheetFormatPr defaultRowHeight="15" x14ac:dyDescent="0.25"/>
  <cols>
    <col min="2" max="2" width="8.5703125" customWidth="1"/>
    <col min="3" max="3" width="12.7109375" customWidth="1"/>
    <col min="4" max="4" width="21.42578125" customWidth="1"/>
    <col min="5" max="5" width="15.140625" customWidth="1"/>
    <col min="8" max="8" width="11" bestFit="1" customWidth="1"/>
    <col min="11" max="11" width="11" bestFit="1" customWidth="1"/>
  </cols>
  <sheetData>
    <row r="2" spans="2:21" x14ac:dyDescent="0.25">
      <c r="B2" s="16" t="s">
        <v>116</v>
      </c>
      <c r="C2" s="16"/>
      <c r="D2" s="13"/>
      <c r="E2" s="13"/>
      <c r="F2" s="13"/>
      <c r="G2" s="13"/>
      <c r="H2" s="13" t="s">
        <v>268</v>
      </c>
      <c r="I2" s="13"/>
      <c r="J2" s="13"/>
      <c r="K2" s="13" t="s">
        <v>269</v>
      </c>
      <c r="L2" s="13"/>
      <c r="M2" s="13"/>
      <c r="N2" s="13"/>
      <c r="O2" s="13"/>
      <c r="P2" s="13"/>
      <c r="Q2" s="13"/>
      <c r="R2" s="13"/>
      <c r="S2" s="13" t="s">
        <v>271</v>
      </c>
      <c r="T2" s="13"/>
      <c r="U2" s="13"/>
    </row>
    <row r="3" spans="2:21" x14ac:dyDescent="0.25">
      <c r="B3" s="13" t="s">
        <v>117</v>
      </c>
      <c r="C3" s="13" t="s">
        <v>118</v>
      </c>
      <c r="D3" s="13" t="s">
        <v>119</v>
      </c>
      <c r="E3" s="13" t="s">
        <v>120</v>
      </c>
      <c r="F3" s="13" t="s">
        <v>121</v>
      </c>
      <c r="G3" s="13"/>
      <c r="H3" s="13" t="s">
        <v>241</v>
      </c>
      <c r="I3" s="13" t="s">
        <v>257</v>
      </c>
      <c r="J3" s="13" t="s">
        <v>270</v>
      </c>
      <c r="K3" s="13" t="s">
        <v>241</v>
      </c>
      <c r="L3" s="13" t="s">
        <v>257</v>
      </c>
      <c r="M3" s="13" t="s">
        <v>270</v>
      </c>
      <c r="N3" s="13" t="s">
        <v>270</v>
      </c>
      <c r="O3" s="13" t="s">
        <v>270</v>
      </c>
      <c r="P3" s="13" t="s">
        <v>273</v>
      </c>
      <c r="Q3" s="13" t="s">
        <v>1</v>
      </c>
      <c r="R3" s="13" t="s">
        <v>274</v>
      </c>
      <c r="S3" s="13" t="s">
        <v>272</v>
      </c>
      <c r="T3" s="13" t="s">
        <v>247</v>
      </c>
      <c r="U3" s="13"/>
    </row>
    <row r="4" spans="2:21" x14ac:dyDescent="0.25">
      <c r="B4" t="s">
        <v>122</v>
      </c>
      <c r="C4" t="s">
        <v>123</v>
      </c>
      <c r="D4" t="s">
        <v>124</v>
      </c>
      <c r="E4" t="s">
        <v>125</v>
      </c>
      <c r="F4" t="s">
        <v>126</v>
      </c>
      <c r="H4">
        <v>37830000</v>
      </c>
      <c r="I4">
        <v>12.906724666666667</v>
      </c>
      <c r="J4">
        <f>(I4*100)/1000</f>
        <v>1.2906724666666667</v>
      </c>
      <c r="K4">
        <v>38150000</v>
      </c>
      <c r="L4">
        <v>13.013391333333333</v>
      </c>
      <c r="M4">
        <f>(L4*100)/1000</f>
        <v>1.3013391333333333</v>
      </c>
      <c r="N4">
        <v>1.2906724666666667</v>
      </c>
      <c r="O4">
        <v>1.3013391333333333</v>
      </c>
      <c r="P4" s="2">
        <f>AVERAGE(N4:O4)</f>
        <v>1.2960058000000001</v>
      </c>
      <c r="Q4">
        <f>STDEV(N4:O4)</f>
        <v>7.5424723326564611E-3</v>
      </c>
      <c r="R4" s="2">
        <f>Q4/SQRT(COUNT(N4:O4))</f>
        <v>5.3333333333333002E-3</v>
      </c>
      <c r="S4" t="s">
        <v>258</v>
      </c>
      <c r="T4" t="s">
        <v>248</v>
      </c>
    </row>
    <row r="5" spans="2:21" x14ac:dyDescent="0.25">
      <c r="B5" t="s">
        <v>127</v>
      </c>
      <c r="C5" t="s">
        <v>128</v>
      </c>
      <c r="D5" t="s">
        <v>83</v>
      </c>
      <c r="E5" t="s">
        <v>129</v>
      </c>
      <c r="F5" t="s">
        <v>130</v>
      </c>
      <c r="H5">
        <v>456100000</v>
      </c>
      <c r="I5">
        <v>24.805</v>
      </c>
      <c r="J5">
        <f t="shared" ref="J5:J31" si="0">(I5*100)/1000</f>
        <v>2.4805000000000001</v>
      </c>
      <c r="K5">
        <v>531300000</v>
      </c>
      <c r="L5">
        <v>28.565000000000001</v>
      </c>
      <c r="M5">
        <f t="shared" ref="M5:M31" si="1">(L5*100)/1000</f>
        <v>2.8565</v>
      </c>
      <c r="N5">
        <v>2.4805000000000001</v>
      </c>
      <c r="O5">
        <v>2.8565</v>
      </c>
      <c r="P5" s="2">
        <f t="shared" ref="P5:P32" si="2">AVERAGE(N5:O5)</f>
        <v>2.6684999999999999</v>
      </c>
      <c r="Q5">
        <f t="shared" ref="Q5:Q32" si="3">STDEV(N5:O5)</f>
        <v>0.26587214972614182</v>
      </c>
      <c r="R5" s="2">
        <f t="shared" ref="R5:R32" si="4">Q5/SQRT(COUNT(N5:O5))</f>
        <v>0.18799999999999994</v>
      </c>
      <c r="S5" t="s">
        <v>259</v>
      </c>
      <c r="T5" t="s">
        <v>248</v>
      </c>
    </row>
    <row r="6" spans="2:21" x14ac:dyDescent="0.25">
      <c r="B6" t="s">
        <v>131</v>
      </c>
      <c r="C6" t="s">
        <v>132</v>
      </c>
      <c r="D6" t="s">
        <v>133</v>
      </c>
      <c r="E6" t="s">
        <v>134</v>
      </c>
      <c r="F6" t="s">
        <v>135</v>
      </c>
      <c r="H6">
        <v>8882000</v>
      </c>
      <c r="I6">
        <v>2.1102500000000002</v>
      </c>
      <c r="J6">
        <f t="shared" si="0"/>
        <v>0.21102500000000002</v>
      </c>
      <c r="K6">
        <v>9901000</v>
      </c>
      <c r="L6">
        <v>2.237625</v>
      </c>
      <c r="M6">
        <f t="shared" si="1"/>
        <v>0.22376249999999998</v>
      </c>
      <c r="N6">
        <v>0.21102500000000002</v>
      </c>
      <c r="O6">
        <v>0.22376249999999998</v>
      </c>
      <c r="P6" s="2">
        <f t="shared" si="2"/>
        <v>0.21739375</v>
      </c>
      <c r="Q6">
        <f t="shared" si="3"/>
        <v>9.0067726253636182E-3</v>
      </c>
      <c r="R6" s="2">
        <f t="shared" si="4"/>
        <v>6.3687499999999777E-3</v>
      </c>
      <c r="S6" t="s">
        <v>260</v>
      </c>
      <c r="T6" t="s">
        <v>248</v>
      </c>
    </row>
    <row r="7" spans="2:21" x14ac:dyDescent="0.25">
      <c r="B7" t="s">
        <v>136</v>
      </c>
      <c r="C7" t="s">
        <v>137</v>
      </c>
      <c r="D7" t="s">
        <v>80</v>
      </c>
      <c r="E7" t="s">
        <v>138</v>
      </c>
      <c r="F7" t="s">
        <v>139</v>
      </c>
      <c r="H7">
        <v>1729000000</v>
      </c>
      <c r="I7">
        <v>181.9</v>
      </c>
      <c r="J7">
        <f t="shared" si="0"/>
        <v>18.190000000000001</v>
      </c>
      <c r="K7">
        <v>1614000000</v>
      </c>
      <c r="L7">
        <v>170.4</v>
      </c>
      <c r="M7">
        <f t="shared" si="1"/>
        <v>17.04</v>
      </c>
      <c r="N7">
        <v>18.190000000000001</v>
      </c>
      <c r="O7">
        <v>17.04</v>
      </c>
      <c r="P7" s="2">
        <f t="shared" si="2"/>
        <v>17.615000000000002</v>
      </c>
      <c r="Q7">
        <f t="shared" si="3"/>
        <v>0.81317279836453116</v>
      </c>
      <c r="R7" s="2">
        <f t="shared" si="4"/>
        <v>0.57500000000000107</v>
      </c>
      <c r="S7" t="s">
        <v>73</v>
      </c>
      <c r="T7" t="s">
        <v>248</v>
      </c>
    </row>
    <row r="8" spans="2:21" x14ac:dyDescent="0.25">
      <c r="B8" t="s">
        <v>140</v>
      </c>
      <c r="C8" t="s">
        <v>141</v>
      </c>
      <c r="D8" t="s">
        <v>86</v>
      </c>
      <c r="E8" t="s">
        <v>142</v>
      </c>
      <c r="F8" t="s">
        <v>139</v>
      </c>
      <c r="H8">
        <v>700600000</v>
      </c>
      <c r="I8">
        <v>141.91999999999999</v>
      </c>
      <c r="J8">
        <f t="shared" si="0"/>
        <v>14.191999999999998</v>
      </c>
      <c r="K8">
        <v>720700000</v>
      </c>
      <c r="L8">
        <v>145.94</v>
      </c>
      <c r="M8">
        <f t="shared" si="1"/>
        <v>14.593999999999999</v>
      </c>
      <c r="N8">
        <v>14.191999999999998</v>
      </c>
      <c r="O8">
        <v>14.593999999999999</v>
      </c>
      <c r="P8" s="2">
        <f t="shared" si="2"/>
        <v>14.392999999999999</v>
      </c>
      <c r="Q8">
        <f t="shared" si="3"/>
        <v>0.28425692603699282</v>
      </c>
      <c r="R8" s="2">
        <f t="shared" si="4"/>
        <v>0.20100000000000048</v>
      </c>
      <c r="S8" t="s">
        <v>109</v>
      </c>
      <c r="T8" t="s">
        <v>248</v>
      </c>
    </row>
    <row r="9" spans="2:21" x14ac:dyDescent="0.25">
      <c r="B9" t="s">
        <v>143</v>
      </c>
      <c r="C9" t="s">
        <v>144</v>
      </c>
      <c r="D9" t="s">
        <v>145</v>
      </c>
      <c r="E9" t="s">
        <v>146</v>
      </c>
      <c r="F9" t="s">
        <v>147</v>
      </c>
      <c r="H9">
        <v>17590000</v>
      </c>
      <c r="I9">
        <v>3.19875</v>
      </c>
      <c r="J9">
        <f t="shared" si="0"/>
        <v>0.31987500000000002</v>
      </c>
      <c r="K9">
        <v>18110000</v>
      </c>
      <c r="L9">
        <v>3.2637499999999999</v>
      </c>
      <c r="M9">
        <f t="shared" si="1"/>
        <v>0.32637500000000003</v>
      </c>
      <c r="N9">
        <v>0.31987500000000002</v>
      </c>
      <c r="O9">
        <v>0.32637500000000003</v>
      </c>
      <c r="P9" s="2">
        <f t="shared" si="2"/>
        <v>0.323125</v>
      </c>
      <c r="Q9">
        <f t="shared" si="3"/>
        <v>4.5961940777125634E-3</v>
      </c>
      <c r="R9" s="2">
        <f t="shared" si="4"/>
        <v>3.2500000000000029E-3</v>
      </c>
      <c r="S9" t="s">
        <v>260</v>
      </c>
      <c r="T9" t="s">
        <v>248</v>
      </c>
    </row>
    <row r="10" spans="2:21" x14ac:dyDescent="0.25">
      <c r="B10" t="s">
        <v>148</v>
      </c>
      <c r="C10" t="s">
        <v>149</v>
      </c>
      <c r="D10" t="s">
        <v>150</v>
      </c>
      <c r="E10" t="s">
        <v>151</v>
      </c>
      <c r="F10" t="s">
        <v>152</v>
      </c>
      <c r="H10">
        <v>89920000</v>
      </c>
      <c r="I10">
        <v>11.992000000000001</v>
      </c>
      <c r="J10">
        <f t="shared" si="0"/>
        <v>1.1992</v>
      </c>
      <c r="K10">
        <v>92100000</v>
      </c>
      <c r="L10">
        <v>12.21</v>
      </c>
      <c r="M10">
        <f t="shared" si="1"/>
        <v>1.2210000000000001</v>
      </c>
      <c r="N10">
        <v>1.1992</v>
      </c>
      <c r="O10">
        <v>1.2210000000000001</v>
      </c>
      <c r="P10" s="2">
        <f t="shared" si="2"/>
        <v>1.2101000000000002</v>
      </c>
      <c r="Q10">
        <f t="shared" si="3"/>
        <v>1.5414927829866764E-2</v>
      </c>
      <c r="R10" s="2">
        <f t="shared" si="4"/>
        <v>1.0900000000000019E-2</v>
      </c>
      <c r="S10" t="s">
        <v>515</v>
      </c>
      <c r="T10" t="s">
        <v>249</v>
      </c>
    </row>
    <row r="11" spans="2:21" x14ac:dyDescent="0.25">
      <c r="B11" t="s">
        <v>153</v>
      </c>
      <c r="C11" t="s">
        <v>154</v>
      </c>
      <c r="D11" t="s">
        <v>155</v>
      </c>
      <c r="E11" t="s">
        <v>156</v>
      </c>
      <c r="F11" t="s">
        <v>157</v>
      </c>
      <c r="H11">
        <v>24730000</v>
      </c>
      <c r="I11">
        <v>1.61825</v>
      </c>
      <c r="J11">
        <f t="shared" si="0"/>
        <v>0.161825</v>
      </c>
      <c r="K11">
        <v>23820000</v>
      </c>
      <c r="L11">
        <v>1.5954999999999999</v>
      </c>
      <c r="M11">
        <f t="shared" si="1"/>
        <v>0.15954999999999997</v>
      </c>
      <c r="N11">
        <v>0.161825</v>
      </c>
      <c r="O11">
        <v>0.15954999999999997</v>
      </c>
      <c r="P11" s="2">
        <f t="shared" si="2"/>
        <v>0.16068749999999998</v>
      </c>
      <c r="Q11">
        <f t="shared" si="3"/>
        <v>1.6086679271994147E-3</v>
      </c>
      <c r="R11" s="2">
        <f t="shared" si="4"/>
        <v>1.1375000000000135E-3</v>
      </c>
      <c r="S11" t="s">
        <v>261</v>
      </c>
      <c r="T11" t="s">
        <v>249</v>
      </c>
    </row>
    <row r="12" spans="2:21" ht="15.75" x14ac:dyDescent="0.25">
      <c r="B12" t="s">
        <v>158</v>
      </c>
      <c r="C12" t="s">
        <v>159</v>
      </c>
      <c r="D12" t="s">
        <v>160</v>
      </c>
      <c r="E12" t="s">
        <v>161</v>
      </c>
      <c r="F12" t="s">
        <v>162</v>
      </c>
      <c r="H12">
        <v>49350000</v>
      </c>
      <c r="I12">
        <v>26.175000000000001</v>
      </c>
      <c r="J12">
        <f t="shared" si="0"/>
        <v>2.6175000000000002</v>
      </c>
      <c r="K12">
        <v>38850000</v>
      </c>
      <c r="L12">
        <v>20.925000000000001</v>
      </c>
      <c r="M12">
        <f t="shared" si="1"/>
        <v>2.0924999999999998</v>
      </c>
      <c r="N12">
        <v>2.6175000000000002</v>
      </c>
      <c r="O12">
        <v>2.0924999999999998</v>
      </c>
      <c r="P12" s="2">
        <f t="shared" si="2"/>
        <v>2.355</v>
      </c>
      <c r="Q12">
        <f t="shared" si="3"/>
        <v>0.37123106012293611</v>
      </c>
      <c r="R12" s="2">
        <f t="shared" si="4"/>
        <v>0.26249999999999901</v>
      </c>
      <c r="S12" s="17" t="s">
        <v>90</v>
      </c>
      <c r="T12" t="s">
        <v>250</v>
      </c>
    </row>
    <row r="13" spans="2:21" x14ac:dyDescent="0.25">
      <c r="B13" t="s">
        <v>163</v>
      </c>
      <c r="C13" t="s">
        <v>164</v>
      </c>
      <c r="D13" t="s">
        <v>165</v>
      </c>
      <c r="E13" t="s">
        <v>166</v>
      </c>
      <c r="F13" t="s">
        <v>167</v>
      </c>
      <c r="H13">
        <v>18390000</v>
      </c>
      <c r="I13">
        <v>4.7337499999999997</v>
      </c>
      <c r="J13">
        <f t="shared" si="0"/>
        <v>0.47337499999999993</v>
      </c>
      <c r="K13">
        <v>23460000</v>
      </c>
      <c r="L13">
        <v>6.0012499999999998</v>
      </c>
      <c r="M13">
        <f t="shared" si="1"/>
        <v>0.60012500000000002</v>
      </c>
      <c r="N13">
        <v>0.47337499999999993</v>
      </c>
      <c r="O13">
        <v>0.60012500000000002</v>
      </c>
      <c r="P13" s="2">
        <f t="shared" si="2"/>
        <v>0.53674999999999995</v>
      </c>
      <c r="Q13">
        <f t="shared" si="3"/>
        <v>8.9625784515395268E-2</v>
      </c>
      <c r="R13" s="2">
        <f t="shared" si="4"/>
        <v>6.3375000000000251E-2</v>
      </c>
      <c r="S13" t="s">
        <v>262</v>
      </c>
      <c r="T13" t="s">
        <v>250</v>
      </c>
    </row>
    <row r="14" spans="2:21" x14ac:dyDescent="0.25">
      <c r="B14" t="s">
        <v>168</v>
      </c>
      <c r="C14" t="s">
        <v>169</v>
      </c>
      <c r="D14" s="3" t="s">
        <v>263</v>
      </c>
      <c r="E14" t="s">
        <v>170</v>
      </c>
      <c r="H14">
        <v>26450000</v>
      </c>
      <c r="I14">
        <v>2.3290000000000002</v>
      </c>
      <c r="J14">
        <f t="shared" si="0"/>
        <v>0.2329</v>
      </c>
      <c r="K14">
        <v>22420000</v>
      </c>
      <c r="L14">
        <v>2.2484000000000002</v>
      </c>
      <c r="M14">
        <f t="shared" si="1"/>
        <v>0.22484000000000004</v>
      </c>
      <c r="N14">
        <v>0.2329</v>
      </c>
      <c r="O14">
        <v>0.22484000000000004</v>
      </c>
      <c r="P14" s="2">
        <f t="shared" si="2"/>
        <v>0.22887000000000002</v>
      </c>
      <c r="Q14">
        <f t="shared" si="3"/>
        <v>5.6992806563635418E-3</v>
      </c>
      <c r="R14" s="2">
        <f t="shared" si="4"/>
        <v>4.029999999999978E-3</v>
      </c>
      <c r="S14" t="s">
        <v>111</v>
      </c>
      <c r="T14" t="s">
        <v>264</v>
      </c>
    </row>
    <row r="15" spans="2:21" x14ac:dyDescent="0.25">
      <c r="B15" t="s">
        <v>172</v>
      </c>
      <c r="C15" t="s">
        <v>173</v>
      </c>
      <c r="D15" t="s">
        <v>174</v>
      </c>
      <c r="E15" t="s">
        <v>156</v>
      </c>
      <c r="F15" t="s">
        <v>175</v>
      </c>
      <c r="H15">
        <v>22260000</v>
      </c>
      <c r="I15">
        <v>7.0650000000000004</v>
      </c>
      <c r="J15">
        <f t="shared" si="0"/>
        <v>0.70650000000000002</v>
      </c>
      <c r="K15">
        <v>24170000</v>
      </c>
      <c r="L15">
        <v>7.5425000000000004</v>
      </c>
      <c r="M15">
        <f t="shared" si="1"/>
        <v>0.75424999999999998</v>
      </c>
      <c r="N15">
        <v>0.70650000000000002</v>
      </c>
      <c r="O15">
        <v>0.75424999999999998</v>
      </c>
      <c r="P15" s="2">
        <f t="shared" si="2"/>
        <v>0.730375</v>
      </c>
      <c r="Q15">
        <f t="shared" si="3"/>
        <v>3.3764348801657615E-2</v>
      </c>
      <c r="R15" s="2">
        <f t="shared" si="4"/>
        <v>2.3874999999999976E-2</v>
      </c>
      <c r="S15" t="s">
        <v>112</v>
      </c>
      <c r="T15" t="s">
        <v>248</v>
      </c>
    </row>
    <row r="16" spans="2:21" x14ac:dyDescent="0.25">
      <c r="B16" t="s">
        <v>176</v>
      </c>
      <c r="C16" t="s">
        <v>177</v>
      </c>
      <c r="D16" t="s">
        <v>242</v>
      </c>
      <c r="E16" t="s">
        <v>156</v>
      </c>
      <c r="F16" t="s">
        <v>178</v>
      </c>
      <c r="H16">
        <v>25090000</v>
      </c>
      <c r="I16">
        <v>2.3018000000000001</v>
      </c>
      <c r="J16">
        <f t="shared" si="0"/>
        <v>0.23018</v>
      </c>
      <c r="K16">
        <v>27410000</v>
      </c>
      <c r="L16">
        <v>2.3481999999999998</v>
      </c>
      <c r="M16">
        <f t="shared" si="1"/>
        <v>0.23482</v>
      </c>
      <c r="N16">
        <v>0.23018</v>
      </c>
      <c r="O16">
        <v>0.23482</v>
      </c>
      <c r="P16" s="2">
        <f t="shared" si="2"/>
        <v>0.23249999999999998</v>
      </c>
      <c r="Q16">
        <f t="shared" si="3"/>
        <v>3.2809754647055841E-3</v>
      </c>
      <c r="R16" s="2">
        <f t="shared" si="4"/>
        <v>2.3200000000000022E-3</v>
      </c>
      <c r="S16" t="s">
        <v>301</v>
      </c>
      <c r="T16" t="s">
        <v>251</v>
      </c>
    </row>
    <row r="17" spans="2:20" x14ac:dyDescent="0.25">
      <c r="B17" t="s">
        <v>179</v>
      </c>
      <c r="C17" t="s">
        <v>180</v>
      </c>
      <c r="D17" t="s">
        <v>181</v>
      </c>
      <c r="E17" t="s">
        <v>134</v>
      </c>
      <c r="F17" t="s">
        <v>182</v>
      </c>
      <c r="H17">
        <v>9300000</v>
      </c>
      <c r="I17">
        <v>1.986</v>
      </c>
      <c r="J17">
        <f t="shared" si="0"/>
        <v>0.1986</v>
      </c>
      <c r="K17">
        <v>13000000</v>
      </c>
      <c r="L17">
        <v>2.06</v>
      </c>
      <c r="M17">
        <f t="shared" si="1"/>
        <v>0.20599999999999999</v>
      </c>
      <c r="N17">
        <v>0.1986</v>
      </c>
      <c r="O17">
        <v>0.20599999999999999</v>
      </c>
      <c r="P17" s="2">
        <f t="shared" si="2"/>
        <v>0.20229999999999998</v>
      </c>
      <c r="Q17">
        <f t="shared" si="3"/>
        <v>5.2325901807804441E-3</v>
      </c>
      <c r="R17" s="2">
        <f t="shared" si="4"/>
        <v>3.6999999999999945E-3</v>
      </c>
      <c r="S17" t="s">
        <v>301</v>
      </c>
      <c r="T17" t="s">
        <v>251</v>
      </c>
    </row>
    <row r="18" spans="2:20" x14ac:dyDescent="0.25">
      <c r="B18" t="s">
        <v>183</v>
      </c>
      <c r="C18" t="s">
        <v>184</v>
      </c>
      <c r="D18" t="s">
        <v>243</v>
      </c>
      <c r="E18" t="s">
        <v>166</v>
      </c>
      <c r="F18" t="s">
        <v>185</v>
      </c>
      <c r="H18">
        <v>21290000</v>
      </c>
      <c r="I18">
        <v>2.2258</v>
      </c>
      <c r="J18">
        <f t="shared" si="0"/>
        <v>0.22258</v>
      </c>
      <c r="K18">
        <v>18080000</v>
      </c>
      <c r="L18">
        <v>2.1616</v>
      </c>
      <c r="M18">
        <f t="shared" si="1"/>
        <v>0.21615999999999999</v>
      </c>
      <c r="N18">
        <v>0.22258</v>
      </c>
      <c r="O18">
        <v>0.21615999999999999</v>
      </c>
      <c r="P18" s="2">
        <f t="shared" si="2"/>
        <v>0.21937000000000001</v>
      </c>
      <c r="Q18">
        <f t="shared" si="3"/>
        <v>4.5396255352176413E-3</v>
      </c>
      <c r="R18" s="2">
        <f t="shared" si="4"/>
        <v>3.2100000000000041E-3</v>
      </c>
      <c r="S18" t="s">
        <v>111</v>
      </c>
      <c r="T18" t="s">
        <v>252</v>
      </c>
    </row>
    <row r="19" spans="2:20" x14ac:dyDescent="0.25">
      <c r="B19" t="s">
        <v>186</v>
      </c>
      <c r="C19" t="s">
        <v>187</v>
      </c>
      <c r="D19" t="s">
        <v>188</v>
      </c>
      <c r="E19" t="s">
        <v>171</v>
      </c>
      <c r="F19" t="s">
        <v>189</v>
      </c>
      <c r="H19">
        <v>4900000</v>
      </c>
      <c r="I19">
        <v>1.8979999999999999</v>
      </c>
      <c r="J19">
        <f t="shared" si="0"/>
        <v>0.1898</v>
      </c>
      <c r="K19">
        <v>7023000</v>
      </c>
      <c r="L19">
        <v>1.9404600000000001</v>
      </c>
      <c r="M19">
        <f t="shared" si="1"/>
        <v>0.19404600000000002</v>
      </c>
      <c r="N19">
        <v>0.1898</v>
      </c>
      <c r="O19">
        <v>0.19404600000000002</v>
      </c>
      <c r="P19" s="2">
        <f t="shared" si="2"/>
        <v>0.19192300000000001</v>
      </c>
      <c r="Q19">
        <f t="shared" si="3"/>
        <v>3.0023753929181002E-3</v>
      </c>
      <c r="R19" s="2">
        <f t="shared" si="4"/>
        <v>2.1230000000000138E-3</v>
      </c>
      <c r="S19" t="s">
        <v>301</v>
      </c>
      <c r="T19" t="s">
        <v>252</v>
      </c>
    </row>
    <row r="20" spans="2:20" x14ac:dyDescent="0.25">
      <c r="B20" t="s">
        <v>190</v>
      </c>
      <c r="C20" t="s">
        <v>191</v>
      </c>
      <c r="D20" t="s">
        <v>253</v>
      </c>
      <c r="E20" t="s">
        <v>156</v>
      </c>
      <c r="F20" t="s">
        <v>192</v>
      </c>
      <c r="H20">
        <v>24930000</v>
      </c>
      <c r="I20">
        <v>2.2986</v>
      </c>
      <c r="J20">
        <f t="shared" si="0"/>
        <v>0.22985999999999998</v>
      </c>
      <c r="K20">
        <v>26100000</v>
      </c>
      <c r="L20">
        <v>2.3220000000000001</v>
      </c>
      <c r="M20">
        <f t="shared" si="1"/>
        <v>0.23220000000000002</v>
      </c>
      <c r="N20">
        <v>0.22985999999999998</v>
      </c>
      <c r="O20">
        <v>0.23220000000000002</v>
      </c>
      <c r="P20" s="2">
        <f t="shared" si="2"/>
        <v>0.23103000000000001</v>
      </c>
      <c r="Q20">
        <f t="shared" si="3"/>
        <v>1.6546298679765471E-3</v>
      </c>
      <c r="R20" s="2">
        <f t="shared" si="4"/>
        <v>1.1700000000000182E-3</v>
      </c>
      <c r="S20" t="s">
        <v>111</v>
      </c>
      <c r="T20" t="s">
        <v>252</v>
      </c>
    </row>
    <row r="21" spans="2:20" x14ac:dyDescent="0.25">
      <c r="B21" t="s">
        <v>193</v>
      </c>
      <c r="C21" t="s">
        <v>194</v>
      </c>
      <c r="D21" t="s">
        <v>244</v>
      </c>
      <c r="E21" t="s">
        <v>195</v>
      </c>
      <c r="F21" t="s">
        <v>196</v>
      </c>
      <c r="H21">
        <v>121600000</v>
      </c>
      <c r="I21">
        <v>4.2320000000000002</v>
      </c>
      <c r="J21">
        <f t="shared" si="0"/>
        <v>0.42320000000000002</v>
      </c>
      <c r="K21">
        <v>118800000</v>
      </c>
      <c r="L21">
        <v>4.1760000000000002</v>
      </c>
      <c r="M21">
        <f t="shared" si="1"/>
        <v>0.41760000000000003</v>
      </c>
      <c r="N21">
        <v>0.42320000000000002</v>
      </c>
      <c r="O21">
        <v>0.41760000000000003</v>
      </c>
      <c r="P21" s="2">
        <f t="shared" si="2"/>
        <v>0.4204</v>
      </c>
      <c r="Q21">
        <f t="shared" si="3"/>
        <v>3.959797974644662E-3</v>
      </c>
      <c r="R21" s="2">
        <f t="shared" si="4"/>
        <v>2.7999999999999969E-3</v>
      </c>
      <c r="S21" t="s">
        <v>111</v>
      </c>
      <c r="T21" t="s">
        <v>255</v>
      </c>
    </row>
    <row r="22" spans="2:20" x14ac:dyDescent="0.25">
      <c r="B22" t="s">
        <v>199</v>
      </c>
      <c r="C22" t="s">
        <v>200</v>
      </c>
      <c r="D22" t="s">
        <v>201</v>
      </c>
      <c r="E22" t="s">
        <v>202</v>
      </c>
      <c r="F22" t="s">
        <v>203</v>
      </c>
      <c r="H22">
        <v>21610000</v>
      </c>
      <c r="I22">
        <v>2.2322000000000002</v>
      </c>
      <c r="J22">
        <f t="shared" si="0"/>
        <v>0.22322000000000003</v>
      </c>
      <c r="K22">
        <v>20220000</v>
      </c>
      <c r="L22">
        <v>2.2044000000000001</v>
      </c>
      <c r="M22">
        <f t="shared" si="1"/>
        <v>0.22044000000000002</v>
      </c>
      <c r="N22">
        <v>0.22322000000000003</v>
      </c>
      <c r="O22">
        <v>0.22044000000000002</v>
      </c>
      <c r="P22" s="2">
        <f t="shared" si="2"/>
        <v>0.22183000000000003</v>
      </c>
      <c r="Q22">
        <f t="shared" si="3"/>
        <v>1.9657568516986052E-3</v>
      </c>
      <c r="R22" s="2">
        <f t="shared" si="4"/>
        <v>1.3900000000000021E-3</v>
      </c>
      <c r="S22" t="s">
        <v>111</v>
      </c>
      <c r="T22" t="s">
        <v>254</v>
      </c>
    </row>
    <row r="23" spans="2:20" x14ac:dyDescent="0.25">
      <c r="B23" t="s">
        <v>204</v>
      </c>
      <c r="C23" t="s">
        <v>205</v>
      </c>
      <c r="D23" t="s">
        <v>206</v>
      </c>
      <c r="E23" t="s">
        <v>171</v>
      </c>
      <c r="F23" t="s">
        <v>207</v>
      </c>
      <c r="H23">
        <v>4597000</v>
      </c>
      <c r="I23">
        <v>1.89194</v>
      </c>
      <c r="J23">
        <f t="shared" si="0"/>
        <v>0.189194</v>
      </c>
      <c r="K23">
        <v>3123000</v>
      </c>
      <c r="L23">
        <v>1.86246</v>
      </c>
      <c r="M23">
        <f t="shared" si="1"/>
        <v>0.18624600000000002</v>
      </c>
      <c r="N23">
        <v>0.189194</v>
      </c>
      <c r="O23">
        <v>0.18624600000000002</v>
      </c>
      <c r="P23" s="2">
        <f t="shared" si="2"/>
        <v>0.18772</v>
      </c>
      <c r="Q23">
        <f t="shared" si="3"/>
        <v>2.0845507909379268E-3</v>
      </c>
      <c r="R23" s="2">
        <f t="shared" si="4"/>
        <v>1.473999999999989E-3</v>
      </c>
      <c r="S23" t="s">
        <v>111</v>
      </c>
      <c r="T23" t="s">
        <v>265</v>
      </c>
    </row>
    <row r="24" spans="2:20" x14ac:dyDescent="0.25">
      <c r="B24" t="s">
        <v>208</v>
      </c>
      <c r="C24" t="s">
        <v>209</v>
      </c>
      <c r="D24" t="s">
        <v>210</v>
      </c>
      <c r="E24" t="s">
        <v>134</v>
      </c>
      <c r="F24" t="s">
        <v>211</v>
      </c>
      <c r="H24">
        <v>6127000</v>
      </c>
      <c r="I24">
        <v>1.9225399999999999</v>
      </c>
      <c r="J24">
        <f t="shared" si="0"/>
        <v>0.19225399999999998</v>
      </c>
      <c r="K24">
        <v>5004000</v>
      </c>
      <c r="L24">
        <v>1.90008</v>
      </c>
      <c r="M24">
        <f t="shared" si="1"/>
        <v>0.19000800000000001</v>
      </c>
      <c r="N24">
        <v>0.19225399999999998</v>
      </c>
      <c r="O24">
        <v>0.19000800000000001</v>
      </c>
      <c r="P24" s="2">
        <f t="shared" si="2"/>
        <v>0.191131</v>
      </c>
      <c r="Q24">
        <f t="shared" si="3"/>
        <v>1.5881618305449647E-3</v>
      </c>
      <c r="R24" s="2">
        <f t="shared" si="4"/>
        <v>1.1229999999999851E-3</v>
      </c>
      <c r="S24" t="s">
        <v>111</v>
      </c>
      <c r="T24" t="s">
        <v>252</v>
      </c>
    </row>
    <row r="25" spans="2:20" x14ac:dyDescent="0.25">
      <c r="B25" t="s">
        <v>212</v>
      </c>
      <c r="C25" t="s">
        <v>213</v>
      </c>
      <c r="D25" t="s">
        <v>214</v>
      </c>
      <c r="E25" t="s">
        <v>215</v>
      </c>
      <c r="F25" t="s">
        <v>216</v>
      </c>
      <c r="H25">
        <v>11310000</v>
      </c>
      <c r="I25">
        <v>2.0261999999999998</v>
      </c>
      <c r="J25">
        <f t="shared" si="0"/>
        <v>0.20261999999999997</v>
      </c>
      <c r="K25">
        <v>14120000</v>
      </c>
      <c r="L25">
        <v>2.0823999999999998</v>
      </c>
      <c r="M25">
        <f t="shared" si="1"/>
        <v>0.20823999999999998</v>
      </c>
      <c r="N25">
        <v>0.20261999999999997</v>
      </c>
      <c r="O25">
        <v>0.20823999999999998</v>
      </c>
      <c r="P25" s="2">
        <f t="shared" si="2"/>
        <v>0.20542999999999997</v>
      </c>
      <c r="Q25">
        <f t="shared" si="3"/>
        <v>3.9739401102684068E-3</v>
      </c>
      <c r="R25" s="2">
        <f t="shared" si="4"/>
        <v>2.8100000000000065E-3</v>
      </c>
      <c r="S25" t="s">
        <v>111</v>
      </c>
      <c r="T25" t="s">
        <v>245</v>
      </c>
    </row>
    <row r="26" spans="2:20" x14ac:dyDescent="0.25">
      <c r="B26" t="s">
        <v>217</v>
      </c>
      <c r="C26" t="s">
        <v>218</v>
      </c>
      <c r="D26" t="s">
        <v>219</v>
      </c>
      <c r="E26" t="s">
        <v>166</v>
      </c>
      <c r="F26" t="s">
        <v>220</v>
      </c>
      <c r="H26">
        <v>18130000</v>
      </c>
      <c r="I26">
        <v>10.565</v>
      </c>
      <c r="J26">
        <f t="shared" si="0"/>
        <v>1.0565</v>
      </c>
      <c r="K26">
        <v>19240000</v>
      </c>
      <c r="L26">
        <v>11.12</v>
      </c>
      <c r="M26">
        <f t="shared" si="1"/>
        <v>1.1120000000000001</v>
      </c>
      <c r="N26">
        <v>1.0565</v>
      </c>
      <c r="O26">
        <v>1.1120000000000001</v>
      </c>
      <c r="P26" s="2">
        <f t="shared" si="2"/>
        <v>1.0842499999999999</v>
      </c>
      <c r="Q26">
        <f t="shared" si="3"/>
        <v>3.9244426355853464E-2</v>
      </c>
      <c r="R26" s="2">
        <f t="shared" si="4"/>
        <v>2.7750000000000052E-2</v>
      </c>
      <c r="S26" t="s">
        <v>90</v>
      </c>
      <c r="T26" t="s">
        <v>266</v>
      </c>
    </row>
    <row r="27" spans="2:20" x14ac:dyDescent="0.25">
      <c r="B27" t="s">
        <v>221</v>
      </c>
      <c r="C27" t="s">
        <v>222</v>
      </c>
      <c r="D27" t="s">
        <v>604</v>
      </c>
      <c r="E27" t="s">
        <v>224</v>
      </c>
      <c r="F27" t="s">
        <v>225</v>
      </c>
      <c r="H27">
        <v>303400000</v>
      </c>
      <c r="I27">
        <v>7.8680000000000003</v>
      </c>
      <c r="J27">
        <f t="shared" si="0"/>
        <v>0.78680000000000005</v>
      </c>
      <c r="K27">
        <v>300100000</v>
      </c>
      <c r="L27">
        <v>7.8019999999999996</v>
      </c>
      <c r="M27">
        <f t="shared" si="1"/>
        <v>0.78019999999999989</v>
      </c>
      <c r="N27">
        <v>0.78680000000000005</v>
      </c>
      <c r="O27">
        <v>0.78019999999999989</v>
      </c>
      <c r="P27" s="2">
        <f t="shared" si="2"/>
        <v>0.78349999999999997</v>
      </c>
      <c r="Q27">
        <f t="shared" si="3"/>
        <v>4.6669047558313276E-3</v>
      </c>
      <c r="R27" s="2">
        <f t="shared" si="4"/>
        <v>3.3000000000000802E-3</v>
      </c>
      <c r="S27" t="s">
        <v>111</v>
      </c>
      <c r="T27" t="s">
        <v>256</v>
      </c>
    </row>
    <row r="28" spans="2:20" x14ac:dyDescent="0.25">
      <c r="B28" t="s">
        <v>226</v>
      </c>
      <c r="C28" t="s">
        <v>227</v>
      </c>
      <c r="D28" t="s">
        <v>267</v>
      </c>
      <c r="E28" t="s">
        <v>146</v>
      </c>
      <c r="F28" t="s">
        <v>228</v>
      </c>
      <c r="H28">
        <v>16340000</v>
      </c>
      <c r="I28">
        <v>2.1267999999999998</v>
      </c>
      <c r="J28">
        <f t="shared" si="0"/>
        <v>0.21267999999999998</v>
      </c>
      <c r="K28">
        <v>17430000</v>
      </c>
      <c r="L28">
        <v>2.1486000000000001</v>
      </c>
      <c r="M28">
        <f t="shared" si="1"/>
        <v>0.21486000000000002</v>
      </c>
      <c r="N28">
        <v>0.21267999999999998</v>
      </c>
      <c r="O28">
        <v>0.21486000000000002</v>
      </c>
      <c r="P28" s="2">
        <f t="shared" si="2"/>
        <v>0.21377000000000002</v>
      </c>
      <c r="Q28">
        <f t="shared" si="3"/>
        <v>1.5414927829867041E-3</v>
      </c>
      <c r="R28" s="2">
        <f t="shared" si="4"/>
        <v>1.0900000000000215E-3</v>
      </c>
      <c r="S28" t="s">
        <v>111</v>
      </c>
      <c r="T28" t="s">
        <v>265</v>
      </c>
    </row>
    <row r="29" spans="2:20" x14ac:dyDescent="0.25">
      <c r="B29" t="s">
        <v>229</v>
      </c>
      <c r="C29" t="s">
        <v>230</v>
      </c>
      <c r="D29" t="s">
        <v>198</v>
      </c>
      <c r="E29" t="s">
        <v>215</v>
      </c>
      <c r="F29" t="s">
        <v>232</v>
      </c>
      <c r="H29">
        <v>11920000</v>
      </c>
      <c r="I29">
        <v>2.4900000000000002</v>
      </c>
      <c r="J29">
        <f t="shared" si="0"/>
        <v>0.24900000000000003</v>
      </c>
      <c r="K29">
        <v>12010000</v>
      </c>
      <c r="L29">
        <v>2.5012500000000002</v>
      </c>
      <c r="M29">
        <f t="shared" si="1"/>
        <v>0.25012500000000004</v>
      </c>
      <c r="N29">
        <v>0.24900000000000003</v>
      </c>
      <c r="O29">
        <v>0.25012500000000004</v>
      </c>
      <c r="P29" s="2">
        <f t="shared" si="2"/>
        <v>0.24956250000000002</v>
      </c>
      <c r="Q29">
        <f t="shared" si="3"/>
        <v>7.9549512883487648E-4</v>
      </c>
      <c r="R29" s="2">
        <f t="shared" si="4"/>
        <v>5.6250000000000744E-4</v>
      </c>
      <c r="S29" t="s">
        <v>260</v>
      </c>
      <c r="T29" t="s">
        <v>246</v>
      </c>
    </row>
    <row r="30" spans="2:20" x14ac:dyDescent="0.25">
      <c r="B30" t="s">
        <v>233</v>
      </c>
      <c r="C30" t="s">
        <v>234</v>
      </c>
      <c r="D30" t="s">
        <v>235</v>
      </c>
      <c r="E30" t="s">
        <v>215</v>
      </c>
      <c r="F30" t="s">
        <v>236</v>
      </c>
      <c r="H30">
        <v>12780000</v>
      </c>
      <c r="I30">
        <v>2.5975000000000001</v>
      </c>
      <c r="J30">
        <f t="shared" si="0"/>
        <v>0.25974999999999998</v>
      </c>
      <c r="K30">
        <v>1410000</v>
      </c>
      <c r="L30">
        <v>1.17625</v>
      </c>
      <c r="M30">
        <f t="shared" si="1"/>
        <v>0.11762499999999999</v>
      </c>
      <c r="N30">
        <v>0.25974999999999998</v>
      </c>
      <c r="O30">
        <v>0.11762499999999999</v>
      </c>
      <c r="P30" s="2">
        <f t="shared" si="2"/>
        <v>0.18868749999999998</v>
      </c>
      <c r="Q30">
        <f t="shared" si="3"/>
        <v>0.10049755127613799</v>
      </c>
      <c r="R30" s="2">
        <f t="shared" si="4"/>
        <v>7.1062499999999945E-2</v>
      </c>
      <c r="S30" t="s">
        <v>260</v>
      </c>
      <c r="T30" t="s">
        <v>248</v>
      </c>
    </row>
    <row r="31" spans="2:20" x14ac:dyDescent="0.25">
      <c r="B31" t="s">
        <v>237</v>
      </c>
      <c r="C31" t="s">
        <v>238</v>
      </c>
      <c r="D31" t="s">
        <v>239</v>
      </c>
      <c r="E31" t="s">
        <v>171</v>
      </c>
      <c r="F31" t="s">
        <v>240</v>
      </c>
      <c r="H31">
        <v>3991000</v>
      </c>
      <c r="I31">
        <v>1.498875</v>
      </c>
      <c r="J31">
        <f t="shared" si="0"/>
        <v>0.14988749999999998</v>
      </c>
      <c r="K31">
        <v>4100000</v>
      </c>
      <c r="L31">
        <v>1.5125</v>
      </c>
      <c r="M31">
        <f t="shared" si="1"/>
        <v>0.15125</v>
      </c>
      <c r="N31">
        <v>0.14988749999999998</v>
      </c>
      <c r="O31">
        <v>0.15125</v>
      </c>
      <c r="P31" s="2">
        <f t="shared" si="2"/>
        <v>0.15056874999999997</v>
      </c>
      <c r="Q31">
        <f t="shared" si="3"/>
        <v>9.6343298936668262E-4</v>
      </c>
      <c r="R31" s="2">
        <f t="shared" si="4"/>
        <v>6.8125000000000813E-4</v>
      </c>
      <c r="S31" t="s">
        <v>260</v>
      </c>
      <c r="T31" t="s">
        <v>248</v>
      </c>
    </row>
    <row r="32" spans="2:20" x14ac:dyDescent="0.25">
      <c r="G32" s="19" t="s">
        <v>439</v>
      </c>
      <c r="H32" s="19"/>
      <c r="I32" s="19"/>
      <c r="J32" s="19"/>
      <c r="K32" s="19"/>
      <c r="L32" s="19"/>
      <c r="M32" s="19">
        <f>SUM(M4:M31)</f>
        <v>46.326061633333339</v>
      </c>
      <c r="N32" s="19">
        <f>SUM(N4:N31)</f>
        <v>47.091497966666658</v>
      </c>
      <c r="O32" s="19">
        <v>46.516224133333338</v>
      </c>
      <c r="P32" s="20">
        <f t="shared" si="2"/>
        <v>46.803861049999995</v>
      </c>
      <c r="Q32" s="19">
        <f t="shared" si="3"/>
        <v>0.40678002858917017</v>
      </c>
      <c r="R32" s="20">
        <f t="shared" si="4"/>
        <v>0.28763691666665986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2:S14"/>
  <sheetViews>
    <sheetView topLeftCell="B1" workbookViewId="0">
      <selection activeCell="B13" sqref="A13:XFD13"/>
    </sheetView>
  </sheetViews>
  <sheetFormatPr defaultRowHeight="15" x14ac:dyDescent="0.25"/>
  <cols>
    <col min="4" max="4" width="21" customWidth="1"/>
  </cols>
  <sheetData>
    <row r="2" spans="2:19" x14ac:dyDescent="0.25">
      <c r="C2" s="21" t="s">
        <v>275</v>
      </c>
      <c r="D2" s="13"/>
      <c r="E2" s="13" t="s">
        <v>268</v>
      </c>
      <c r="F2" s="13"/>
      <c r="G2" s="13"/>
      <c r="H2" s="13" t="s">
        <v>269</v>
      </c>
      <c r="I2" s="13"/>
      <c r="J2" s="13"/>
      <c r="K2" s="13"/>
      <c r="L2" s="13"/>
      <c r="M2" s="13"/>
      <c r="N2" s="13"/>
      <c r="O2" s="13"/>
      <c r="P2" s="13" t="s">
        <v>271</v>
      </c>
      <c r="Q2" s="13"/>
      <c r="R2" s="13"/>
      <c r="S2" s="13"/>
    </row>
    <row r="3" spans="2:19" x14ac:dyDescent="0.25">
      <c r="C3" s="13" t="s">
        <v>276</v>
      </c>
      <c r="D3" s="13" t="s">
        <v>119</v>
      </c>
      <c r="E3" s="13" t="s">
        <v>241</v>
      </c>
      <c r="F3" s="13" t="s">
        <v>257</v>
      </c>
      <c r="G3" s="13" t="s">
        <v>270</v>
      </c>
      <c r="H3" s="13" t="s">
        <v>241</v>
      </c>
      <c r="I3" s="13" t="s">
        <v>257</v>
      </c>
      <c r="J3" s="13" t="s">
        <v>270</v>
      </c>
      <c r="K3" s="13" t="s">
        <v>270</v>
      </c>
      <c r="L3" s="13" t="s">
        <v>270</v>
      </c>
      <c r="M3" s="13" t="s">
        <v>273</v>
      </c>
      <c r="N3" s="13" t="s">
        <v>1</v>
      </c>
      <c r="O3" s="13" t="s">
        <v>274</v>
      </c>
      <c r="P3" s="13" t="s">
        <v>272</v>
      </c>
      <c r="Q3" s="13" t="s">
        <v>247</v>
      </c>
      <c r="R3" s="13"/>
      <c r="S3" s="13"/>
    </row>
    <row r="4" spans="2:19" x14ac:dyDescent="0.25">
      <c r="B4" t="s">
        <v>289</v>
      </c>
      <c r="D4" t="s">
        <v>277</v>
      </c>
      <c r="Q4" t="s">
        <v>292</v>
      </c>
      <c r="R4" t="s">
        <v>293</v>
      </c>
    </row>
    <row r="5" spans="2:19" x14ac:dyDescent="0.25">
      <c r="C5" t="s">
        <v>278</v>
      </c>
      <c r="D5" t="s">
        <v>279</v>
      </c>
      <c r="E5">
        <v>1964000</v>
      </c>
      <c r="F5">
        <v>1.2455000000000001</v>
      </c>
      <c r="G5">
        <f>(F5*100)/1000</f>
        <v>0.12455000000000001</v>
      </c>
      <c r="H5">
        <v>1743000</v>
      </c>
      <c r="I5">
        <v>1.217875</v>
      </c>
      <c r="J5">
        <f>(I5*100)/1000</f>
        <v>0.12178750000000001</v>
      </c>
      <c r="K5">
        <v>0.12455000000000001</v>
      </c>
      <c r="L5">
        <v>0.12178750000000001</v>
      </c>
      <c r="M5" s="2">
        <f>AVERAGE(K5:L5)</f>
        <v>0.12316875000000001</v>
      </c>
      <c r="N5">
        <f>STDEV(K5:L5)</f>
        <v>1.9533824830278382E-3</v>
      </c>
      <c r="O5" s="2">
        <f>N5/SQRT(COUNT(K5:L5))</f>
        <v>1.3812500000000003E-3</v>
      </c>
      <c r="P5" t="s">
        <v>96</v>
      </c>
      <c r="Q5" t="s">
        <v>294</v>
      </c>
      <c r="R5" t="s">
        <v>293</v>
      </c>
    </row>
    <row r="6" spans="2:19" x14ac:dyDescent="0.25">
      <c r="B6">
        <v>878</v>
      </c>
      <c r="C6" t="s">
        <v>290</v>
      </c>
      <c r="D6" t="s">
        <v>83</v>
      </c>
      <c r="E6">
        <v>4976000</v>
      </c>
      <c r="F6">
        <v>2.2488000000000001</v>
      </c>
      <c r="G6">
        <f t="shared" ref="G6:G13" si="0">(F6*100)/1000</f>
        <v>0.22488000000000002</v>
      </c>
      <c r="H6">
        <v>6532000</v>
      </c>
      <c r="I6">
        <v>2.3266</v>
      </c>
      <c r="J6">
        <f t="shared" ref="J6:J13" si="1">(I6*100)/1000</f>
        <v>0.23266000000000001</v>
      </c>
      <c r="K6">
        <v>0.22488000000000002</v>
      </c>
      <c r="L6">
        <v>0.23266000000000001</v>
      </c>
      <c r="M6" s="2">
        <f t="shared" ref="M6:M13" si="2">AVERAGE(K6:L6)</f>
        <v>0.22877000000000003</v>
      </c>
      <c r="N6">
        <f t="shared" ref="N6:N14" si="3">STDEV(K6:L6)</f>
        <v>5.5012907576313264E-3</v>
      </c>
      <c r="O6" s="2">
        <f t="shared" ref="O6:O14" si="4">N6/SQRT(COUNT(K6:L6))</f>
        <v>3.8899999999999903E-3</v>
      </c>
      <c r="P6" t="s">
        <v>298</v>
      </c>
      <c r="Q6" t="s">
        <v>294</v>
      </c>
      <c r="R6" t="s">
        <v>293</v>
      </c>
    </row>
    <row r="7" spans="2:19" x14ac:dyDescent="0.25">
      <c r="B7">
        <v>896</v>
      </c>
      <c r="C7" t="s">
        <v>280</v>
      </c>
      <c r="D7" t="s">
        <v>80</v>
      </c>
      <c r="E7">
        <v>15950000</v>
      </c>
      <c r="F7">
        <v>10.595000000000001</v>
      </c>
      <c r="G7">
        <f t="shared" si="0"/>
        <v>1.0595000000000001</v>
      </c>
      <c r="H7">
        <v>23320000</v>
      </c>
      <c r="I7">
        <v>11.332000000000001</v>
      </c>
      <c r="J7">
        <f t="shared" si="1"/>
        <v>1.1332</v>
      </c>
      <c r="K7">
        <v>1.0595000000000001</v>
      </c>
      <c r="L7">
        <v>1.1332</v>
      </c>
      <c r="M7" s="2">
        <f t="shared" si="2"/>
        <v>1.0963500000000002</v>
      </c>
      <c r="N7">
        <f t="shared" si="3"/>
        <v>5.2113769773448469E-2</v>
      </c>
      <c r="O7" s="2">
        <f t="shared" si="4"/>
        <v>3.6849999999999938E-2</v>
      </c>
      <c r="P7" t="s">
        <v>80</v>
      </c>
      <c r="Q7" t="s">
        <v>294</v>
      </c>
      <c r="R7" t="s">
        <v>293</v>
      </c>
    </row>
    <row r="8" spans="2:19" x14ac:dyDescent="0.25">
      <c r="C8" t="s">
        <v>281</v>
      </c>
      <c r="D8" t="s">
        <v>291</v>
      </c>
      <c r="E8">
        <v>4204000</v>
      </c>
      <c r="F8">
        <v>9.4204000000000008</v>
      </c>
      <c r="G8">
        <f t="shared" si="0"/>
        <v>0.9420400000000001</v>
      </c>
      <c r="H8">
        <v>3998000</v>
      </c>
      <c r="I8">
        <v>9.3998000000000008</v>
      </c>
      <c r="J8">
        <f t="shared" si="1"/>
        <v>0.93998000000000015</v>
      </c>
      <c r="K8">
        <v>0.9420400000000001</v>
      </c>
      <c r="L8">
        <v>0.93998000000000015</v>
      </c>
      <c r="M8" s="2">
        <f t="shared" si="2"/>
        <v>0.94101000000000012</v>
      </c>
      <c r="N8">
        <f t="shared" si="3"/>
        <v>1.456639969244253E-3</v>
      </c>
      <c r="O8" s="2">
        <f t="shared" si="4"/>
        <v>1.0299999999999752E-3</v>
      </c>
      <c r="P8" t="s">
        <v>80</v>
      </c>
      <c r="Q8" t="s">
        <v>294</v>
      </c>
      <c r="R8" t="s">
        <v>293</v>
      </c>
    </row>
    <row r="9" spans="2:19" x14ac:dyDescent="0.25">
      <c r="B9">
        <v>867</v>
      </c>
      <c r="C9" t="s">
        <v>282</v>
      </c>
      <c r="D9" t="s">
        <v>86</v>
      </c>
      <c r="E9">
        <v>7168000</v>
      </c>
      <c r="F9">
        <v>3.2336</v>
      </c>
      <c r="G9">
        <f t="shared" si="0"/>
        <v>0.32336000000000004</v>
      </c>
      <c r="H9">
        <v>8218000</v>
      </c>
      <c r="I9">
        <v>3.4436</v>
      </c>
      <c r="J9">
        <f t="shared" si="1"/>
        <v>0.34436</v>
      </c>
      <c r="K9">
        <v>0.32336000000000004</v>
      </c>
      <c r="L9">
        <v>0.34436</v>
      </c>
      <c r="M9" s="2">
        <f t="shared" si="2"/>
        <v>0.33386000000000005</v>
      </c>
      <c r="N9">
        <f t="shared" si="3"/>
        <v>1.4849242404917471E-2</v>
      </c>
      <c r="O9" s="2">
        <f t="shared" si="4"/>
        <v>1.049999999999998E-2</v>
      </c>
      <c r="P9" t="s">
        <v>86</v>
      </c>
      <c r="Q9" t="s">
        <v>294</v>
      </c>
      <c r="R9" t="s">
        <v>293</v>
      </c>
    </row>
    <row r="10" spans="2:19" x14ac:dyDescent="0.25">
      <c r="C10" t="s">
        <v>283</v>
      </c>
      <c r="D10" t="s">
        <v>284</v>
      </c>
      <c r="E10">
        <v>4781000</v>
      </c>
      <c r="F10">
        <v>2.6952500000000001</v>
      </c>
      <c r="G10">
        <f t="shared" si="0"/>
        <v>0.26952500000000001</v>
      </c>
      <c r="H10">
        <v>4321000</v>
      </c>
      <c r="I10">
        <v>2.5802499999999999</v>
      </c>
      <c r="J10">
        <f t="shared" si="1"/>
        <v>0.258025</v>
      </c>
      <c r="K10">
        <v>0.26952500000000001</v>
      </c>
      <c r="L10">
        <v>0.258025</v>
      </c>
      <c r="M10" s="2">
        <f t="shared" si="2"/>
        <v>0.26377499999999998</v>
      </c>
      <c r="N10">
        <f t="shared" si="3"/>
        <v>8.1317279836453042E-3</v>
      </c>
      <c r="O10" s="2">
        <f t="shared" si="4"/>
        <v>5.7500000000000051E-3</v>
      </c>
      <c r="P10" t="s">
        <v>299</v>
      </c>
      <c r="Q10" t="s">
        <v>295</v>
      </c>
      <c r="R10" t="s">
        <v>293</v>
      </c>
    </row>
    <row r="11" spans="2:19" x14ac:dyDescent="0.25">
      <c r="B11">
        <v>934</v>
      </c>
      <c r="C11" t="s">
        <v>285</v>
      </c>
      <c r="D11" t="s">
        <v>286</v>
      </c>
      <c r="E11">
        <v>29200000</v>
      </c>
      <c r="F11">
        <v>5.92</v>
      </c>
      <c r="G11">
        <f t="shared" si="0"/>
        <v>0.59199999999999997</v>
      </c>
      <c r="H11">
        <v>42100000</v>
      </c>
      <c r="I11">
        <v>7.21</v>
      </c>
      <c r="J11">
        <f t="shared" si="1"/>
        <v>0.72099999999999997</v>
      </c>
      <c r="K11">
        <v>0.59199999999999997</v>
      </c>
      <c r="L11">
        <v>0.72099999999999997</v>
      </c>
      <c r="M11" s="2">
        <f t="shared" si="2"/>
        <v>0.65649999999999997</v>
      </c>
      <c r="N11">
        <f t="shared" si="3"/>
        <v>9.1216774773064627E-2</v>
      </c>
      <c r="O11" s="2">
        <f t="shared" si="4"/>
        <v>6.4499999999999988E-2</v>
      </c>
      <c r="P11" t="s">
        <v>77</v>
      </c>
      <c r="Q11" t="s">
        <v>296</v>
      </c>
    </row>
    <row r="12" spans="2:19" x14ac:dyDescent="0.25">
      <c r="C12" t="s">
        <v>288</v>
      </c>
      <c r="D12" t="s">
        <v>297</v>
      </c>
      <c r="E12">
        <v>12830000</v>
      </c>
      <c r="F12">
        <v>2.0566</v>
      </c>
      <c r="G12">
        <f t="shared" si="0"/>
        <v>0.20566000000000001</v>
      </c>
      <c r="H12">
        <v>8010000</v>
      </c>
      <c r="I12">
        <v>1.9601999999999999</v>
      </c>
      <c r="J12">
        <f t="shared" si="1"/>
        <v>0.19601999999999997</v>
      </c>
      <c r="K12">
        <v>0.20566000000000001</v>
      </c>
      <c r="L12">
        <v>0.19601999999999997</v>
      </c>
      <c r="M12" s="2">
        <f t="shared" si="2"/>
        <v>0.20083999999999999</v>
      </c>
      <c r="N12">
        <f t="shared" si="3"/>
        <v>6.8165093706383448E-3</v>
      </c>
      <c r="O12" s="2">
        <f t="shared" si="4"/>
        <v>4.8200000000000187E-3</v>
      </c>
      <c r="P12" t="s">
        <v>111</v>
      </c>
    </row>
    <row r="13" spans="2:19" s="29" customFormat="1" x14ac:dyDescent="0.25">
      <c r="C13" s="29" t="s">
        <v>300</v>
      </c>
      <c r="D13" s="29" t="s">
        <v>301</v>
      </c>
      <c r="E13" s="29">
        <v>74190000</v>
      </c>
      <c r="F13" s="29">
        <v>3.2837999999999998</v>
      </c>
      <c r="G13" s="29">
        <f t="shared" si="0"/>
        <v>0.32838000000000001</v>
      </c>
      <c r="H13" s="29">
        <v>81320000</v>
      </c>
      <c r="I13" s="29">
        <v>3.4264000000000001</v>
      </c>
      <c r="J13" s="29">
        <f t="shared" si="1"/>
        <v>0.34264</v>
      </c>
      <c r="K13" s="29">
        <v>0.32838000000000001</v>
      </c>
      <c r="L13" s="29">
        <v>0.34264</v>
      </c>
      <c r="M13" s="30">
        <f t="shared" si="2"/>
        <v>0.33550999999999997</v>
      </c>
      <c r="N13" s="29">
        <f t="shared" si="3"/>
        <v>1.0083342699720164E-2</v>
      </c>
      <c r="O13" s="30">
        <f t="shared" si="4"/>
        <v>7.1299999999999966E-3</v>
      </c>
      <c r="P13" s="29" t="s">
        <v>301</v>
      </c>
    </row>
    <row r="14" spans="2:19" x14ac:dyDescent="0.25">
      <c r="D14" s="19" t="s">
        <v>439</v>
      </c>
      <c r="E14" s="19"/>
      <c r="F14" s="19"/>
      <c r="G14" s="19"/>
      <c r="H14" s="19"/>
      <c r="I14" s="19"/>
      <c r="J14" s="19"/>
      <c r="K14" s="19">
        <f>SUM(K5:K13)</f>
        <v>4.0698949999999998</v>
      </c>
      <c r="L14" s="19">
        <f>SUM(L5:L13)</f>
        <v>4.2896725</v>
      </c>
      <c r="M14" s="20">
        <f>SUM(M5:M13)</f>
        <v>4.1797837499999995</v>
      </c>
      <c r="N14" s="19">
        <f t="shared" si="3"/>
        <v>0.15540616060222659</v>
      </c>
      <c r="O14" s="20">
        <f t="shared" si="4"/>
        <v>0.10988875000000009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2:T50"/>
  <sheetViews>
    <sheetView topLeftCell="C26" workbookViewId="0">
      <selection activeCell="C42" sqref="A42:XFD43"/>
    </sheetView>
  </sheetViews>
  <sheetFormatPr defaultRowHeight="15" x14ac:dyDescent="0.25"/>
  <cols>
    <col min="4" max="4" width="21.85546875" customWidth="1"/>
    <col min="5" max="5" width="21.140625" customWidth="1"/>
    <col min="6" max="6" width="10" bestFit="1" customWidth="1"/>
    <col min="7" max="8" width="9.28515625" bestFit="1" customWidth="1"/>
    <col min="9" max="9" width="11.140625" bestFit="1" customWidth="1"/>
    <col min="10" max="11" width="9.28515625" bestFit="1" customWidth="1"/>
    <col min="13" max="17" width="9.28515625" bestFit="1" customWidth="1"/>
  </cols>
  <sheetData>
    <row r="2" spans="2:20" s="1" customFormat="1" x14ac:dyDescent="0.25">
      <c r="B2" s="1" t="s">
        <v>302</v>
      </c>
      <c r="D2" s="21" t="s">
        <v>302</v>
      </c>
      <c r="F2" s="13" t="s">
        <v>268</v>
      </c>
      <c r="G2" s="13"/>
      <c r="H2" s="13"/>
      <c r="I2" s="13" t="s">
        <v>269</v>
      </c>
      <c r="J2" s="13"/>
      <c r="K2" s="13"/>
      <c r="L2" s="13"/>
      <c r="M2" s="13" t="s">
        <v>268</v>
      </c>
      <c r="N2" s="13" t="s">
        <v>269</v>
      </c>
      <c r="O2" s="13"/>
      <c r="P2" s="13"/>
      <c r="Q2" s="13"/>
      <c r="R2" s="13" t="s">
        <v>271</v>
      </c>
      <c r="S2" s="13"/>
    </row>
    <row r="3" spans="2:20" s="1" customFormat="1" x14ac:dyDescent="0.25">
      <c r="B3" s="1" t="s">
        <v>117</v>
      </c>
      <c r="C3" s="1" t="s">
        <v>276</v>
      </c>
      <c r="D3" s="1" t="s">
        <v>119</v>
      </c>
      <c r="E3" s="1" t="s">
        <v>121</v>
      </c>
      <c r="F3" s="13" t="s">
        <v>241</v>
      </c>
      <c r="G3" s="13" t="s">
        <v>257</v>
      </c>
      <c r="H3" s="13" t="s">
        <v>369</v>
      </c>
      <c r="I3" s="13" t="s">
        <v>241</v>
      </c>
      <c r="J3" s="13" t="s">
        <v>257</v>
      </c>
      <c r="K3" s="13" t="s">
        <v>270</v>
      </c>
      <c r="L3" s="13"/>
      <c r="M3" s="13" t="s">
        <v>270</v>
      </c>
      <c r="N3" s="13" t="s">
        <v>270</v>
      </c>
      <c r="O3" s="13" t="s">
        <v>273</v>
      </c>
      <c r="P3" s="13" t="s">
        <v>1</v>
      </c>
      <c r="Q3" s="13" t="s">
        <v>274</v>
      </c>
      <c r="R3" s="13" t="s">
        <v>272</v>
      </c>
      <c r="S3" s="13" t="s">
        <v>247</v>
      </c>
    </row>
    <row r="4" spans="2:20" x14ac:dyDescent="0.25">
      <c r="B4" t="s">
        <v>122</v>
      </c>
      <c r="C4" t="s">
        <v>303</v>
      </c>
      <c r="D4" t="s">
        <v>370</v>
      </c>
      <c r="E4" t="s">
        <v>304</v>
      </c>
      <c r="F4">
        <v>4012000</v>
      </c>
      <c r="G4">
        <v>1.5015000000000001</v>
      </c>
      <c r="H4">
        <f>(G4*100)/1000</f>
        <v>0.15015000000000001</v>
      </c>
      <c r="I4">
        <v>5213000</v>
      </c>
      <c r="J4">
        <v>1.6516249999999999</v>
      </c>
      <c r="K4">
        <f t="shared" ref="K4:K29" si="0">(J4*100)/1000</f>
        <v>0.16516249999999999</v>
      </c>
      <c r="M4">
        <v>0.15015000000000001</v>
      </c>
      <c r="N4">
        <v>0.16516249999999999</v>
      </c>
      <c r="O4" s="2">
        <f>AVERAGE(M4:N4)</f>
        <v>0.15765625</v>
      </c>
      <c r="P4">
        <f>STDEV(M4:N4)</f>
        <v>1.0615440552563034E-2</v>
      </c>
      <c r="Q4" s="2">
        <f>P4/SQRT(COUNT(M4:N4))</f>
        <v>7.5062499999999921E-3</v>
      </c>
      <c r="R4" t="s">
        <v>96</v>
      </c>
      <c r="S4" t="s">
        <v>292</v>
      </c>
    </row>
    <row r="5" spans="2:20" x14ac:dyDescent="0.25">
      <c r="B5" t="s">
        <v>127</v>
      </c>
      <c r="C5" t="s">
        <v>305</v>
      </c>
      <c r="D5" t="s">
        <v>298</v>
      </c>
      <c r="E5" t="s">
        <v>306</v>
      </c>
      <c r="F5">
        <v>669000000</v>
      </c>
      <c r="G5">
        <v>35.450000000000003</v>
      </c>
      <c r="H5">
        <f t="shared" ref="H5:H49" si="1">(G5*100)/1000</f>
        <v>3.5450000000000004</v>
      </c>
      <c r="I5">
        <v>842300000</v>
      </c>
      <c r="J5">
        <v>44.115000000000002</v>
      </c>
      <c r="K5">
        <f t="shared" si="0"/>
        <v>4.4115000000000002</v>
      </c>
      <c r="M5">
        <v>3.5450000000000004</v>
      </c>
      <c r="N5">
        <v>4.4115000000000002</v>
      </c>
      <c r="O5" s="2">
        <f t="shared" ref="O5:O50" si="2">AVERAGE(M5:N5)</f>
        <v>3.9782500000000001</v>
      </c>
      <c r="P5">
        <f t="shared" ref="P5:P50" si="3">STDEV(M5:N5)</f>
        <v>0.61270802589814877</v>
      </c>
      <c r="Q5" s="2">
        <f t="shared" ref="Q5:Q50" si="4">P5/SQRT(COUNT(M5:N5))</f>
        <v>0.43325000000000374</v>
      </c>
      <c r="R5" t="s">
        <v>259</v>
      </c>
      <c r="S5" t="s">
        <v>371</v>
      </c>
      <c r="T5" t="s">
        <v>294</v>
      </c>
    </row>
    <row r="6" spans="2:20" x14ac:dyDescent="0.25">
      <c r="B6" t="s">
        <v>131</v>
      </c>
      <c r="C6" t="s">
        <v>372</v>
      </c>
      <c r="D6" t="s">
        <v>80</v>
      </c>
      <c r="E6" t="s">
        <v>139</v>
      </c>
      <c r="F6">
        <v>2695000000</v>
      </c>
      <c r="G6">
        <v>278.5</v>
      </c>
      <c r="H6">
        <f t="shared" si="1"/>
        <v>27.85</v>
      </c>
      <c r="I6">
        <v>3010000000</v>
      </c>
      <c r="J6">
        <v>310</v>
      </c>
      <c r="K6">
        <f t="shared" si="0"/>
        <v>31</v>
      </c>
      <c r="M6">
        <v>27.85</v>
      </c>
      <c r="N6">
        <v>31</v>
      </c>
      <c r="O6" s="2">
        <f t="shared" si="2"/>
        <v>29.425000000000001</v>
      </c>
      <c r="P6">
        <f t="shared" si="3"/>
        <v>2.2273863607376239</v>
      </c>
      <c r="Q6" s="2">
        <f t="shared" si="4"/>
        <v>1.5749999999999993</v>
      </c>
      <c r="R6" t="s">
        <v>73</v>
      </c>
      <c r="S6" t="s">
        <v>371</v>
      </c>
      <c r="T6" t="s">
        <v>294</v>
      </c>
    </row>
    <row r="7" spans="2:20" x14ac:dyDescent="0.25">
      <c r="B7" t="s">
        <v>136</v>
      </c>
      <c r="C7" t="s">
        <v>373</v>
      </c>
      <c r="D7" t="s">
        <v>86</v>
      </c>
      <c r="E7" t="s">
        <v>139</v>
      </c>
      <c r="F7">
        <v>1179000000</v>
      </c>
      <c r="G7">
        <v>237.6</v>
      </c>
      <c r="H7">
        <f t="shared" si="1"/>
        <v>23.76</v>
      </c>
      <c r="I7">
        <v>1300000000</v>
      </c>
      <c r="J7">
        <v>261.8</v>
      </c>
      <c r="K7">
        <f t="shared" si="0"/>
        <v>26.18</v>
      </c>
      <c r="M7">
        <v>23.76</v>
      </c>
      <c r="N7">
        <v>26.18</v>
      </c>
      <c r="O7" s="2">
        <f t="shared" si="2"/>
        <v>24.97</v>
      </c>
      <c r="P7">
        <f t="shared" si="3"/>
        <v>1.7111984104714437</v>
      </c>
      <c r="Q7" s="2">
        <f t="shared" si="4"/>
        <v>1.2099999999999991</v>
      </c>
      <c r="R7" t="s">
        <v>109</v>
      </c>
      <c r="S7" t="s">
        <v>371</v>
      </c>
      <c r="T7" t="s">
        <v>294</v>
      </c>
    </row>
    <row r="8" spans="2:20" x14ac:dyDescent="0.25">
      <c r="B8" t="s">
        <v>140</v>
      </c>
      <c r="C8" t="s">
        <v>307</v>
      </c>
      <c r="D8" t="s">
        <v>413</v>
      </c>
      <c r="E8" t="s">
        <v>309</v>
      </c>
      <c r="F8">
        <v>34120000</v>
      </c>
      <c r="G8">
        <v>5.2649999999999997</v>
      </c>
      <c r="H8">
        <f t="shared" si="1"/>
        <v>0.52649999999999997</v>
      </c>
      <c r="I8">
        <v>31330000</v>
      </c>
      <c r="J8">
        <v>4.9162499999999998</v>
      </c>
      <c r="K8">
        <f t="shared" si="0"/>
        <v>0.49162499999999998</v>
      </c>
      <c r="M8">
        <v>0.52649999999999997</v>
      </c>
      <c r="N8">
        <v>0.49162499999999998</v>
      </c>
      <c r="O8" s="2">
        <f t="shared" si="2"/>
        <v>0.50906249999999997</v>
      </c>
      <c r="P8">
        <f t="shared" si="3"/>
        <v>2.4660348993880837E-2</v>
      </c>
      <c r="Q8" s="2">
        <f t="shared" si="4"/>
        <v>1.7437499999999995E-2</v>
      </c>
      <c r="R8" t="s">
        <v>260</v>
      </c>
      <c r="S8" t="s">
        <v>292</v>
      </c>
    </row>
    <row r="9" spans="2:20" x14ac:dyDescent="0.25">
      <c r="B9" t="s">
        <v>143</v>
      </c>
      <c r="C9" t="s">
        <v>310</v>
      </c>
      <c r="D9" t="s">
        <v>374</v>
      </c>
      <c r="F9">
        <v>97960000</v>
      </c>
      <c r="G9">
        <v>25.99</v>
      </c>
      <c r="H9">
        <f t="shared" si="1"/>
        <v>2.5990000000000002</v>
      </c>
      <c r="I9">
        <v>106120000</v>
      </c>
      <c r="J9">
        <v>28.03</v>
      </c>
      <c r="K9">
        <f t="shared" si="0"/>
        <v>2.8029999999999999</v>
      </c>
      <c r="M9">
        <v>2.5990000000000002</v>
      </c>
      <c r="N9">
        <v>2.8029999999999999</v>
      </c>
      <c r="O9" s="2">
        <f t="shared" si="2"/>
        <v>2.7010000000000001</v>
      </c>
      <c r="P9">
        <f t="shared" si="3"/>
        <v>0.14424978336205552</v>
      </c>
      <c r="Q9" s="2">
        <f t="shared" si="4"/>
        <v>0.10199999999999987</v>
      </c>
      <c r="R9" t="s">
        <v>375</v>
      </c>
      <c r="S9" t="s">
        <v>295</v>
      </c>
    </row>
    <row r="10" spans="2:20" x14ac:dyDescent="0.25">
      <c r="B10" t="s">
        <v>148</v>
      </c>
      <c r="C10" t="s">
        <v>376</v>
      </c>
      <c r="D10" t="s">
        <v>377</v>
      </c>
      <c r="E10" t="s">
        <v>311</v>
      </c>
      <c r="F10">
        <v>25160000</v>
      </c>
      <c r="G10">
        <v>3.258</v>
      </c>
      <c r="H10">
        <f t="shared" si="1"/>
        <v>0.32580000000000003</v>
      </c>
      <c r="I10">
        <v>21980000</v>
      </c>
      <c r="J10">
        <v>3.0990000000000002</v>
      </c>
      <c r="K10">
        <f t="shared" si="0"/>
        <v>0.30990000000000001</v>
      </c>
      <c r="M10">
        <v>0.32580000000000003</v>
      </c>
      <c r="N10">
        <v>0.30990000000000001</v>
      </c>
      <c r="O10" s="2">
        <f t="shared" si="2"/>
        <v>0.31785000000000002</v>
      </c>
      <c r="P10">
        <f t="shared" si="3"/>
        <v>1.1242997820866124E-2</v>
      </c>
      <c r="Q10" s="2">
        <f t="shared" si="4"/>
        <v>7.9500000000000126E-3</v>
      </c>
      <c r="R10" t="s">
        <v>259</v>
      </c>
      <c r="S10" t="s">
        <v>371</v>
      </c>
      <c r="T10" t="s">
        <v>294</v>
      </c>
    </row>
    <row r="11" spans="2:20" x14ac:dyDescent="0.25">
      <c r="B11" t="s">
        <v>312</v>
      </c>
      <c r="C11" t="s">
        <v>378</v>
      </c>
      <c r="D11" t="s">
        <v>379</v>
      </c>
      <c r="E11" t="s">
        <v>313</v>
      </c>
      <c r="F11">
        <v>131900000</v>
      </c>
      <c r="G11">
        <v>16.190000000000001</v>
      </c>
      <c r="H11">
        <f t="shared" si="1"/>
        <v>1.6190000000000002</v>
      </c>
      <c r="I11">
        <v>151200000</v>
      </c>
      <c r="J11">
        <v>18.12</v>
      </c>
      <c r="K11">
        <f t="shared" si="0"/>
        <v>1.8120000000000001</v>
      </c>
      <c r="M11">
        <v>1.6190000000000002</v>
      </c>
      <c r="N11">
        <v>1.8120000000000001</v>
      </c>
      <c r="O11" s="2">
        <f t="shared" si="2"/>
        <v>1.7155</v>
      </c>
      <c r="P11">
        <f t="shared" si="3"/>
        <v>0.13647160876900355</v>
      </c>
      <c r="Q11" s="2">
        <f t="shared" si="4"/>
        <v>9.6499999999999905E-2</v>
      </c>
      <c r="R11" t="s">
        <v>415</v>
      </c>
      <c r="S11" t="s">
        <v>296</v>
      </c>
    </row>
    <row r="12" spans="2:20" x14ac:dyDescent="0.25">
      <c r="B12" t="s">
        <v>153</v>
      </c>
      <c r="C12" t="s">
        <v>381</v>
      </c>
      <c r="D12" t="s">
        <v>382</v>
      </c>
      <c r="E12" t="s">
        <v>314</v>
      </c>
      <c r="F12">
        <v>13440000</v>
      </c>
      <c r="G12">
        <v>4.3440000000000003</v>
      </c>
      <c r="H12">
        <f t="shared" si="1"/>
        <v>0.43440000000000001</v>
      </c>
      <c r="I12">
        <v>10320000</v>
      </c>
      <c r="J12">
        <v>4.032</v>
      </c>
      <c r="K12">
        <f t="shared" si="0"/>
        <v>0.4032</v>
      </c>
      <c r="M12">
        <v>0.43440000000000001</v>
      </c>
      <c r="N12">
        <v>0.4032</v>
      </c>
      <c r="O12" s="2">
        <f t="shared" si="2"/>
        <v>0.41880000000000001</v>
      </c>
      <c r="P12">
        <f t="shared" si="3"/>
        <v>2.2061731573020285E-2</v>
      </c>
      <c r="Q12" s="2">
        <f t="shared" si="4"/>
        <v>1.5600000000000001E-2</v>
      </c>
      <c r="R12" t="s">
        <v>380</v>
      </c>
      <c r="S12" t="s">
        <v>296</v>
      </c>
    </row>
    <row r="13" spans="2:20" x14ac:dyDescent="0.25">
      <c r="B13" t="s">
        <v>158</v>
      </c>
      <c r="C13" t="s">
        <v>383</v>
      </c>
      <c r="D13" t="s">
        <v>96</v>
      </c>
      <c r="E13" t="s">
        <v>315</v>
      </c>
      <c r="F13">
        <v>10550000</v>
      </c>
      <c r="G13">
        <v>2.3187500000000001</v>
      </c>
      <c r="H13">
        <f t="shared" si="1"/>
        <v>0.231875</v>
      </c>
      <c r="I13">
        <v>21320000</v>
      </c>
      <c r="J13">
        <v>3.665</v>
      </c>
      <c r="K13">
        <f t="shared" si="0"/>
        <v>0.36649999999999999</v>
      </c>
      <c r="M13">
        <v>0.231875</v>
      </c>
      <c r="N13">
        <v>0.36649999999999999</v>
      </c>
      <c r="O13" s="2">
        <f t="shared" si="2"/>
        <v>0.2991875</v>
      </c>
      <c r="P13">
        <f t="shared" si="3"/>
        <v>9.5194250417239029E-2</v>
      </c>
      <c r="Q13" s="2">
        <f t="shared" si="4"/>
        <v>6.7312500000000039E-2</v>
      </c>
      <c r="R13" t="s">
        <v>260</v>
      </c>
      <c r="S13" t="s">
        <v>292</v>
      </c>
    </row>
    <row r="14" spans="2:20" x14ac:dyDescent="0.25">
      <c r="B14" t="s">
        <v>163</v>
      </c>
      <c r="C14" t="s">
        <v>384</v>
      </c>
      <c r="D14" t="s">
        <v>26</v>
      </c>
      <c r="E14" t="s">
        <v>316</v>
      </c>
      <c r="F14">
        <v>32290000</v>
      </c>
      <c r="G14">
        <v>1.80725</v>
      </c>
      <c r="H14">
        <f t="shared" si="1"/>
        <v>0.180725</v>
      </c>
      <c r="I14">
        <v>14510000</v>
      </c>
      <c r="J14">
        <v>1.3627499999999999</v>
      </c>
      <c r="K14">
        <f t="shared" si="0"/>
        <v>0.13627499999999998</v>
      </c>
      <c r="M14">
        <v>0.180725</v>
      </c>
      <c r="N14">
        <v>0.13627499999999998</v>
      </c>
      <c r="O14" s="2">
        <f t="shared" si="2"/>
        <v>0.15849999999999997</v>
      </c>
      <c r="P14">
        <f t="shared" si="3"/>
        <v>3.1430896423742138E-2</v>
      </c>
      <c r="Q14" s="2">
        <f t="shared" si="4"/>
        <v>2.2225000000000071E-2</v>
      </c>
      <c r="R14" t="s">
        <v>414</v>
      </c>
      <c r="S14" t="s">
        <v>296</v>
      </c>
    </row>
    <row r="15" spans="2:20" x14ac:dyDescent="0.25">
      <c r="B15" t="s">
        <v>168</v>
      </c>
      <c r="C15" t="s">
        <v>385</v>
      </c>
      <c r="D15" t="s">
        <v>386</v>
      </c>
      <c r="E15" t="s">
        <v>318</v>
      </c>
      <c r="F15">
        <v>65210000</v>
      </c>
      <c r="G15">
        <v>17.802499999999998</v>
      </c>
      <c r="H15">
        <f t="shared" si="1"/>
        <v>1.7802499999999997</v>
      </c>
      <c r="I15">
        <v>63950000</v>
      </c>
      <c r="J15">
        <v>17.487500000000001</v>
      </c>
      <c r="K15">
        <f t="shared" si="0"/>
        <v>1.74875</v>
      </c>
      <c r="M15">
        <v>1.7802499999999997</v>
      </c>
      <c r="N15">
        <v>1.74875</v>
      </c>
      <c r="O15" s="2">
        <f t="shared" si="2"/>
        <v>1.7645</v>
      </c>
      <c r="P15">
        <f t="shared" si="3"/>
        <v>2.2273863607375991E-2</v>
      </c>
      <c r="Q15" s="2">
        <f t="shared" si="4"/>
        <v>1.574999999999982E-2</v>
      </c>
      <c r="R15" t="s">
        <v>112</v>
      </c>
      <c r="S15" t="s">
        <v>387</v>
      </c>
    </row>
    <row r="16" spans="2:20" x14ac:dyDescent="0.25">
      <c r="B16" t="s">
        <v>319</v>
      </c>
      <c r="C16" t="s">
        <v>317</v>
      </c>
      <c r="D16" t="s">
        <v>388</v>
      </c>
      <c r="E16" t="s">
        <v>320</v>
      </c>
      <c r="F16">
        <v>7917000</v>
      </c>
      <c r="G16">
        <v>1.989625</v>
      </c>
      <c r="H16">
        <f t="shared" si="1"/>
        <v>0.19896250000000001</v>
      </c>
      <c r="I16">
        <v>6739000</v>
      </c>
      <c r="J16">
        <v>1.8423750000000001</v>
      </c>
      <c r="K16">
        <f t="shared" si="0"/>
        <v>0.1842375</v>
      </c>
      <c r="M16">
        <v>0.19896250000000001</v>
      </c>
      <c r="N16">
        <v>0.1842375</v>
      </c>
      <c r="O16" s="2">
        <f t="shared" si="2"/>
        <v>0.19159999999999999</v>
      </c>
      <c r="P16">
        <f t="shared" si="3"/>
        <v>1.0412147352971923E-2</v>
      </c>
      <c r="Q16" s="2">
        <f t="shared" si="4"/>
        <v>7.3625000000000071E-3</v>
      </c>
      <c r="R16" t="s">
        <v>260</v>
      </c>
      <c r="S16" t="s">
        <v>292</v>
      </c>
    </row>
    <row r="17" spans="2:20" x14ac:dyDescent="0.25">
      <c r="B17" t="s">
        <v>172</v>
      </c>
      <c r="C17" t="s">
        <v>321</v>
      </c>
      <c r="D17" t="s">
        <v>322</v>
      </c>
      <c r="E17" t="s">
        <v>323</v>
      </c>
      <c r="F17">
        <v>12570000</v>
      </c>
      <c r="G17">
        <v>7.7850000000000001</v>
      </c>
      <c r="H17">
        <f t="shared" si="1"/>
        <v>0.77849999999999997</v>
      </c>
      <c r="I17">
        <v>10020000</v>
      </c>
      <c r="J17">
        <v>6.51</v>
      </c>
      <c r="K17">
        <f t="shared" si="0"/>
        <v>0.65100000000000002</v>
      </c>
      <c r="M17">
        <v>0.77849999999999997</v>
      </c>
      <c r="N17">
        <v>0.65100000000000002</v>
      </c>
      <c r="O17" s="2">
        <f t="shared" si="2"/>
        <v>0.71475</v>
      </c>
      <c r="P17">
        <f t="shared" si="3"/>
        <v>9.0156114601284768E-2</v>
      </c>
      <c r="Q17" s="2">
        <f t="shared" si="4"/>
        <v>6.3749999999999959E-2</v>
      </c>
      <c r="R17" t="s">
        <v>90</v>
      </c>
      <c r="S17" t="s">
        <v>295</v>
      </c>
      <c r="T17" t="s">
        <v>387</v>
      </c>
    </row>
    <row r="18" spans="2:20" x14ac:dyDescent="0.25">
      <c r="B18" t="s">
        <v>176</v>
      </c>
      <c r="C18" t="s">
        <v>390</v>
      </c>
      <c r="D18" t="s">
        <v>324</v>
      </c>
      <c r="E18" t="s">
        <v>326</v>
      </c>
      <c r="F18">
        <v>78130000</v>
      </c>
      <c r="G18">
        <v>40.564999999999998</v>
      </c>
      <c r="H18">
        <f t="shared" si="1"/>
        <v>4.0564999999999998</v>
      </c>
      <c r="I18">
        <v>83190000</v>
      </c>
      <c r="J18">
        <v>43.094999999999999</v>
      </c>
      <c r="K18">
        <f t="shared" si="0"/>
        <v>4.3094999999999999</v>
      </c>
      <c r="M18">
        <v>4.0564999999999998</v>
      </c>
      <c r="N18">
        <v>4.3094999999999999</v>
      </c>
      <c r="O18" s="2">
        <f t="shared" si="2"/>
        <v>4.1829999999999998</v>
      </c>
      <c r="P18">
        <f t="shared" si="3"/>
        <v>0.17889801564019658</v>
      </c>
      <c r="Q18" s="2">
        <f t="shared" si="4"/>
        <v>0.12650000000000003</v>
      </c>
      <c r="R18" t="s">
        <v>90</v>
      </c>
      <c r="S18" t="s">
        <v>295</v>
      </c>
      <c r="T18" t="s">
        <v>387</v>
      </c>
    </row>
    <row r="19" spans="2:20" x14ac:dyDescent="0.25">
      <c r="B19" t="s">
        <v>179</v>
      </c>
      <c r="C19" t="s">
        <v>391</v>
      </c>
      <c r="D19" t="s">
        <v>325</v>
      </c>
      <c r="E19" t="s">
        <v>328</v>
      </c>
      <c r="F19">
        <v>10980000</v>
      </c>
      <c r="G19">
        <v>6.99</v>
      </c>
      <c r="H19">
        <f t="shared" si="1"/>
        <v>0.69899999999999995</v>
      </c>
      <c r="I19">
        <v>13210000</v>
      </c>
      <c r="J19">
        <v>8.1050000000000004</v>
      </c>
      <c r="K19">
        <f t="shared" si="0"/>
        <v>0.8105</v>
      </c>
      <c r="M19">
        <v>0.69899999999999995</v>
      </c>
      <c r="N19">
        <v>0.8105</v>
      </c>
      <c r="O19" s="2">
        <f t="shared" si="2"/>
        <v>0.75475000000000003</v>
      </c>
      <c r="P19">
        <f t="shared" si="3"/>
        <v>7.8842406102300075E-2</v>
      </c>
      <c r="Q19" s="2">
        <f t="shared" si="4"/>
        <v>5.5750000000000015E-2</v>
      </c>
      <c r="R19" t="s">
        <v>90</v>
      </c>
      <c r="S19" t="s">
        <v>295</v>
      </c>
      <c r="T19" t="s">
        <v>387</v>
      </c>
    </row>
    <row r="20" spans="2:20" x14ac:dyDescent="0.25">
      <c r="B20" t="s">
        <v>183</v>
      </c>
      <c r="C20" t="s">
        <v>392</v>
      </c>
      <c r="D20" t="s">
        <v>416</v>
      </c>
      <c r="E20" t="s">
        <v>329</v>
      </c>
      <c r="F20">
        <v>8919000</v>
      </c>
      <c r="G20">
        <v>5.9595000000000002</v>
      </c>
      <c r="H20">
        <f t="shared" si="1"/>
        <v>0.59595000000000009</v>
      </c>
      <c r="I20">
        <v>4112000</v>
      </c>
      <c r="J20">
        <v>3.556</v>
      </c>
      <c r="K20">
        <f t="shared" si="0"/>
        <v>0.35560000000000003</v>
      </c>
      <c r="M20">
        <v>0.59595000000000009</v>
      </c>
      <c r="N20">
        <v>0.35560000000000003</v>
      </c>
      <c r="O20" s="2">
        <f t="shared" si="2"/>
        <v>0.47577500000000006</v>
      </c>
      <c r="P20">
        <f t="shared" si="3"/>
        <v>0.16995311485818682</v>
      </c>
      <c r="Q20" s="2">
        <f t="shared" si="4"/>
        <v>0.12017500000000007</v>
      </c>
      <c r="R20" t="s">
        <v>90</v>
      </c>
      <c r="S20" t="s">
        <v>295</v>
      </c>
      <c r="T20" t="s">
        <v>387</v>
      </c>
    </row>
    <row r="21" spans="2:20" x14ac:dyDescent="0.25">
      <c r="B21" t="s">
        <v>186</v>
      </c>
      <c r="C21" t="s">
        <v>327</v>
      </c>
      <c r="D21" t="s">
        <v>417</v>
      </c>
      <c r="F21">
        <v>43360000</v>
      </c>
      <c r="G21">
        <v>2.6671999999999998</v>
      </c>
      <c r="H21">
        <f t="shared" si="1"/>
        <v>0.26671999999999996</v>
      </c>
      <c r="I21">
        <v>21420000</v>
      </c>
      <c r="J21">
        <v>2.2284000000000002</v>
      </c>
      <c r="K21">
        <f t="shared" si="0"/>
        <v>0.22284000000000001</v>
      </c>
      <c r="M21">
        <v>0.26671999999999996</v>
      </c>
      <c r="N21">
        <v>0.22284000000000001</v>
      </c>
      <c r="O21" s="2">
        <f t="shared" si="2"/>
        <v>0.24478</v>
      </c>
      <c r="P21">
        <f t="shared" si="3"/>
        <v>3.1027845558465668E-2</v>
      </c>
      <c r="Q21" s="2">
        <f t="shared" si="4"/>
        <v>2.1939999999999973E-2</v>
      </c>
      <c r="R21" t="s">
        <v>111</v>
      </c>
      <c r="S21" t="s">
        <v>295</v>
      </c>
      <c r="T21" t="s">
        <v>387</v>
      </c>
    </row>
    <row r="22" spans="2:20" x14ac:dyDescent="0.25">
      <c r="B22" t="s">
        <v>190</v>
      </c>
      <c r="C22" t="s">
        <v>418</v>
      </c>
      <c r="D22" t="s">
        <v>420</v>
      </c>
      <c r="F22">
        <v>6872000</v>
      </c>
      <c r="G22">
        <v>1.9374400000000001</v>
      </c>
      <c r="H22">
        <f t="shared" si="1"/>
        <v>0.193744</v>
      </c>
      <c r="I22">
        <v>2189000</v>
      </c>
      <c r="J22">
        <v>1.84378</v>
      </c>
      <c r="K22">
        <f t="shared" si="0"/>
        <v>0.18437799999999999</v>
      </c>
      <c r="M22">
        <v>0.193744</v>
      </c>
      <c r="N22">
        <v>0.18437799999999999</v>
      </c>
      <c r="O22" s="2">
        <f t="shared" si="2"/>
        <v>0.18906099999999998</v>
      </c>
      <c r="P22">
        <f t="shared" si="3"/>
        <v>6.6227621125932133E-3</v>
      </c>
      <c r="Q22" s="2">
        <f t="shared" si="4"/>
        <v>4.6830000000000066E-3</v>
      </c>
      <c r="R22" t="s">
        <v>111</v>
      </c>
      <c r="S22" t="s">
        <v>389</v>
      </c>
      <c r="T22" t="s">
        <v>387</v>
      </c>
    </row>
    <row r="23" spans="2:20" x14ac:dyDescent="0.25">
      <c r="B23" t="s">
        <v>193</v>
      </c>
      <c r="C23" t="s">
        <v>394</v>
      </c>
      <c r="D23" t="s">
        <v>419</v>
      </c>
      <c r="F23">
        <v>9467000</v>
      </c>
      <c r="G23">
        <v>2.1833749999999998</v>
      </c>
      <c r="H23">
        <f t="shared" si="1"/>
        <v>0.21833749999999999</v>
      </c>
      <c r="I23">
        <v>1038000</v>
      </c>
      <c r="J23">
        <v>1.12975</v>
      </c>
      <c r="K23">
        <f t="shared" si="0"/>
        <v>0.11297500000000001</v>
      </c>
      <c r="M23">
        <v>0.21833749999999999</v>
      </c>
      <c r="N23">
        <v>0.11297500000000001</v>
      </c>
      <c r="O23" s="2">
        <f t="shared" si="2"/>
        <v>0.16565625</v>
      </c>
      <c r="P23">
        <f t="shared" si="3"/>
        <v>7.4502538232767604E-2</v>
      </c>
      <c r="Q23" s="2">
        <f t="shared" si="4"/>
        <v>5.2681249999999992E-2</v>
      </c>
      <c r="R23" t="s">
        <v>260</v>
      </c>
      <c r="S23" t="s">
        <v>295</v>
      </c>
      <c r="T23" t="s">
        <v>387</v>
      </c>
    </row>
    <row r="24" spans="2:20" x14ac:dyDescent="0.25">
      <c r="B24" t="s">
        <v>197</v>
      </c>
      <c r="C24" t="s">
        <v>396</v>
      </c>
      <c r="D24" t="s">
        <v>421</v>
      </c>
      <c r="F24">
        <v>20320000</v>
      </c>
      <c r="G24">
        <v>2.2063999999999999</v>
      </c>
      <c r="H24">
        <f t="shared" si="1"/>
        <v>0.22063999999999998</v>
      </c>
      <c r="I24">
        <v>24230000</v>
      </c>
      <c r="J24">
        <v>2.2846000000000002</v>
      </c>
      <c r="K24">
        <f t="shared" si="0"/>
        <v>0.22846</v>
      </c>
      <c r="M24">
        <v>0.22063999999999998</v>
      </c>
      <c r="N24">
        <v>0.22846</v>
      </c>
      <c r="O24" s="2">
        <f t="shared" si="2"/>
        <v>0.22454999999999997</v>
      </c>
      <c r="P24">
        <f t="shared" si="3"/>
        <v>5.529575028878817E-3</v>
      </c>
      <c r="Q24" s="2">
        <f t="shared" si="4"/>
        <v>3.9100000000000107E-3</v>
      </c>
      <c r="R24" t="s">
        <v>301</v>
      </c>
      <c r="T24" t="s">
        <v>387</v>
      </c>
    </row>
    <row r="25" spans="2:20" x14ac:dyDescent="0.25">
      <c r="B25" t="s">
        <v>199</v>
      </c>
      <c r="C25" t="s">
        <v>398</v>
      </c>
      <c r="D25" t="s">
        <v>975</v>
      </c>
      <c r="E25" t="s">
        <v>330</v>
      </c>
      <c r="F25">
        <v>23970000</v>
      </c>
      <c r="G25">
        <v>6.1287500000000001</v>
      </c>
      <c r="H25">
        <f t="shared" si="1"/>
        <v>0.61287499999999995</v>
      </c>
      <c r="I25">
        <v>41800000</v>
      </c>
      <c r="J25">
        <v>10.58625</v>
      </c>
      <c r="K25">
        <f t="shared" si="0"/>
        <v>1.0586249999999999</v>
      </c>
      <c r="M25">
        <v>0.61287499999999995</v>
      </c>
      <c r="N25">
        <v>1.0586249999999999</v>
      </c>
      <c r="O25" s="2">
        <f t="shared" si="2"/>
        <v>0.83574999999999999</v>
      </c>
      <c r="P25">
        <f t="shared" si="3"/>
        <v>0.3151928477139031</v>
      </c>
      <c r="Q25" s="2">
        <f t="shared" si="4"/>
        <v>0.22287499999999966</v>
      </c>
      <c r="R25" t="s">
        <v>262</v>
      </c>
      <c r="S25" t="s">
        <v>295</v>
      </c>
      <c r="T25" t="s">
        <v>387</v>
      </c>
    </row>
    <row r="26" spans="2:20" x14ac:dyDescent="0.25">
      <c r="B26" t="s">
        <v>204</v>
      </c>
      <c r="C26" t="s">
        <v>422</v>
      </c>
      <c r="D26" t="s">
        <v>399</v>
      </c>
      <c r="E26" t="s">
        <v>331</v>
      </c>
      <c r="F26">
        <v>4995000</v>
      </c>
      <c r="G26">
        <v>1.8998999999999999</v>
      </c>
      <c r="H26">
        <f t="shared" si="1"/>
        <v>0.18998999999999999</v>
      </c>
      <c r="I26">
        <v>2005000</v>
      </c>
      <c r="J26">
        <v>1.8401000000000001</v>
      </c>
      <c r="K26">
        <f t="shared" si="0"/>
        <v>0.18401000000000001</v>
      </c>
      <c r="M26">
        <v>0.18998999999999999</v>
      </c>
      <c r="N26">
        <v>0.18401000000000001</v>
      </c>
      <c r="O26" s="2">
        <f t="shared" si="2"/>
        <v>0.187</v>
      </c>
      <c r="P26">
        <f t="shared" si="3"/>
        <v>4.2284985514955435E-3</v>
      </c>
      <c r="Q26" s="2">
        <f t="shared" si="4"/>
        <v>2.9899999999999922E-3</v>
      </c>
      <c r="R26" t="s">
        <v>301</v>
      </c>
      <c r="S26" t="s">
        <v>295</v>
      </c>
      <c r="T26" t="s">
        <v>393</v>
      </c>
    </row>
    <row r="27" spans="2:20" x14ac:dyDescent="0.25">
      <c r="B27" t="s">
        <v>208</v>
      </c>
      <c r="C27" t="s">
        <v>400</v>
      </c>
      <c r="D27" t="s">
        <v>423</v>
      </c>
      <c r="F27">
        <v>36610000</v>
      </c>
      <c r="G27">
        <v>2.5322</v>
      </c>
      <c r="H27">
        <f t="shared" si="1"/>
        <v>0.25322</v>
      </c>
      <c r="I27">
        <v>31200000</v>
      </c>
      <c r="J27">
        <v>2.4239999999999999</v>
      </c>
      <c r="K27">
        <f t="shared" si="0"/>
        <v>0.2424</v>
      </c>
      <c r="M27">
        <v>0.25322</v>
      </c>
      <c r="N27">
        <v>0.2424</v>
      </c>
      <c r="O27" s="2">
        <f t="shared" si="2"/>
        <v>0.24781</v>
      </c>
      <c r="P27">
        <f t="shared" si="3"/>
        <v>7.6508953724384416E-3</v>
      </c>
      <c r="Q27" s="2">
        <f t="shared" si="4"/>
        <v>5.4099999999999981E-3</v>
      </c>
      <c r="R27" t="s">
        <v>301</v>
      </c>
      <c r="S27" t="s">
        <v>395</v>
      </c>
    </row>
    <row r="28" spans="2:20" x14ac:dyDescent="0.25">
      <c r="B28" t="s">
        <v>212</v>
      </c>
      <c r="C28" t="s">
        <v>424</v>
      </c>
      <c r="D28" t="s">
        <v>287</v>
      </c>
      <c r="F28">
        <v>7294000</v>
      </c>
      <c r="G28">
        <v>1.9458800000000001</v>
      </c>
      <c r="H28">
        <f t="shared" si="1"/>
        <v>0.19458799999999998</v>
      </c>
      <c r="I28">
        <v>8521000</v>
      </c>
      <c r="J28">
        <v>1.9704200000000001</v>
      </c>
      <c r="K28">
        <f t="shared" si="0"/>
        <v>0.19704199999999999</v>
      </c>
      <c r="M28">
        <v>0.19458799999999998</v>
      </c>
      <c r="N28">
        <v>0.19704199999999999</v>
      </c>
      <c r="O28" s="2">
        <f t="shared" si="2"/>
        <v>0.19581499999999999</v>
      </c>
      <c r="P28">
        <f t="shared" si="3"/>
        <v>1.7352400410317959E-3</v>
      </c>
      <c r="Q28" s="2">
        <f t="shared" si="4"/>
        <v>1.2270000000000059E-3</v>
      </c>
      <c r="R28" t="s">
        <v>301</v>
      </c>
      <c r="S28" t="s">
        <v>397</v>
      </c>
    </row>
    <row r="29" spans="2:20" x14ac:dyDescent="0.25">
      <c r="B29" t="s">
        <v>217</v>
      </c>
      <c r="C29" t="s">
        <v>332</v>
      </c>
      <c r="D29" t="s">
        <v>425</v>
      </c>
      <c r="F29">
        <v>27740000</v>
      </c>
      <c r="G29">
        <v>2.3548</v>
      </c>
      <c r="H29">
        <f t="shared" si="1"/>
        <v>0.23547999999999999</v>
      </c>
      <c r="I29">
        <v>21010000</v>
      </c>
      <c r="J29">
        <v>2.2202000000000002</v>
      </c>
      <c r="K29">
        <f t="shared" si="0"/>
        <v>0.22202000000000002</v>
      </c>
      <c r="M29">
        <v>0.23547999999999999</v>
      </c>
      <c r="N29">
        <v>0.22202000000000002</v>
      </c>
      <c r="O29" s="2">
        <f t="shared" si="2"/>
        <v>0.22875000000000001</v>
      </c>
      <c r="P29">
        <f t="shared" si="3"/>
        <v>9.5176572747709097E-3</v>
      </c>
      <c r="Q29" s="2">
        <f t="shared" si="4"/>
        <v>6.7299999999999851E-3</v>
      </c>
      <c r="R29" t="s">
        <v>301</v>
      </c>
    </row>
    <row r="30" spans="2:20" x14ac:dyDescent="0.25">
      <c r="B30" t="s">
        <v>221</v>
      </c>
      <c r="C30" t="s">
        <v>335</v>
      </c>
      <c r="D30" t="s">
        <v>188</v>
      </c>
      <c r="E30">
        <v>120</v>
      </c>
      <c r="F30">
        <v>16840000</v>
      </c>
      <c r="G30">
        <v>2.1368</v>
      </c>
      <c r="H30">
        <f t="shared" si="1"/>
        <v>0.21368000000000001</v>
      </c>
      <c r="I30">
        <v>29310000</v>
      </c>
      <c r="J30">
        <v>2.3862000000000001</v>
      </c>
      <c r="K30">
        <f t="shared" ref="K30:K49" si="5">(J30*100)/1000</f>
        <v>0.23862</v>
      </c>
      <c r="M30">
        <v>0.21368000000000001</v>
      </c>
      <c r="N30">
        <v>0.23862</v>
      </c>
      <c r="O30" s="2">
        <f t="shared" si="2"/>
        <v>0.22615000000000002</v>
      </c>
      <c r="P30">
        <f t="shared" si="3"/>
        <v>1.7635243122792486E-2</v>
      </c>
      <c r="Q30" s="2">
        <f t="shared" si="4"/>
        <v>1.2469999999999993E-2</v>
      </c>
      <c r="R30" t="s">
        <v>301</v>
      </c>
    </row>
    <row r="31" spans="2:20" x14ac:dyDescent="0.25">
      <c r="B31" t="s">
        <v>226</v>
      </c>
      <c r="C31" t="s">
        <v>401</v>
      </c>
      <c r="D31" t="s">
        <v>253</v>
      </c>
      <c r="F31">
        <v>8740000</v>
      </c>
      <c r="G31">
        <v>1.9748000000000001</v>
      </c>
      <c r="H31">
        <f t="shared" si="1"/>
        <v>0.19748000000000002</v>
      </c>
      <c r="I31">
        <v>9020000</v>
      </c>
      <c r="J31">
        <v>1.9803999999999999</v>
      </c>
      <c r="K31">
        <f t="shared" si="5"/>
        <v>0.19803999999999999</v>
      </c>
      <c r="M31">
        <v>0.19748000000000002</v>
      </c>
      <c r="N31">
        <v>0.19803999999999999</v>
      </c>
      <c r="O31" s="2">
        <f t="shared" si="2"/>
        <v>0.19775999999999999</v>
      </c>
      <c r="P31">
        <f t="shared" si="3"/>
        <v>3.9597979746445046E-4</v>
      </c>
      <c r="Q31" s="2">
        <f t="shared" si="4"/>
        <v>2.7999999999998854E-4</v>
      </c>
      <c r="R31" t="s">
        <v>111</v>
      </c>
    </row>
    <row r="32" spans="2:20" x14ac:dyDescent="0.25">
      <c r="B32" t="s">
        <v>229</v>
      </c>
      <c r="C32" t="s">
        <v>402</v>
      </c>
      <c r="D32" t="s">
        <v>403</v>
      </c>
      <c r="E32" t="s">
        <v>339</v>
      </c>
      <c r="F32">
        <v>8174000</v>
      </c>
      <c r="G32">
        <v>1.9634799999999999</v>
      </c>
      <c r="H32">
        <f t="shared" si="1"/>
        <v>0.19634799999999999</v>
      </c>
      <c r="I32">
        <v>7210000</v>
      </c>
      <c r="J32">
        <v>1.9441999999999999</v>
      </c>
      <c r="K32">
        <f t="shared" si="5"/>
        <v>0.19441999999999998</v>
      </c>
      <c r="M32">
        <v>0.19634799999999999</v>
      </c>
      <c r="N32">
        <v>0.19441999999999998</v>
      </c>
      <c r="O32" s="2">
        <f t="shared" si="2"/>
        <v>0.195384</v>
      </c>
      <c r="P32">
        <f t="shared" si="3"/>
        <v>1.3633018741276727E-3</v>
      </c>
      <c r="Q32" s="2">
        <f t="shared" si="4"/>
        <v>9.6400000000000641E-4</v>
      </c>
      <c r="R32" t="s">
        <v>111</v>
      </c>
    </row>
    <row r="33" spans="2:18" x14ac:dyDescent="0.25">
      <c r="B33" t="s">
        <v>334</v>
      </c>
      <c r="C33" t="s">
        <v>404</v>
      </c>
      <c r="D33" t="s">
        <v>338</v>
      </c>
      <c r="E33" t="s">
        <v>426</v>
      </c>
      <c r="F33">
        <v>23690000</v>
      </c>
      <c r="G33">
        <v>2.2738</v>
      </c>
      <c r="H33">
        <f t="shared" si="1"/>
        <v>0.22738</v>
      </c>
      <c r="I33">
        <v>10120000</v>
      </c>
      <c r="J33">
        <v>2.0024000000000002</v>
      </c>
      <c r="K33">
        <f t="shared" si="5"/>
        <v>0.20024</v>
      </c>
      <c r="M33">
        <v>0.22738</v>
      </c>
      <c r="N33">
        <v>0.20024</v>
      </c>
      <c r="O33" s="2">
        <f t="shared" si="2"/>
        <v>0.21381</v>
      </c>
      <c r="P33">
        <f t="shared" si="3"/>
        <v>1.91908780414029E-2</v>
      </c>
      <c r="Q33" s="2">
        <f t="shared" si="4"/>
        <v>1.3569999999999999E-2</v>
      </c>
      <c r="R33" t="s">
        <v>111</v>
      </c>
    </row>
    <row r="34" spans="2:18" x14ac:dyDescent="0.25">
      <c r="B34" t="s">
        <v>233</v>
      </c>
      <c r="C34" t="s">
        <v>405</v>
      </c>
      <c r="D34" t="s">
        <v>406</v>
      </c>
      <c r="E34" t="s">
        <v>344</v>
      </c>
      <c r="F34">
        <v>159600000</v>
      </c>
      <c r="G34">
        <v>4.992</v>
      </c>
      <c r="H34">
        <f t="shared" si="1"/>
        <v>0.49919999999999998</v>
      </c>
      <c r="I34">
        <v>184100000</v>
      </c>
      <c r="J34">
        <v>5.4820000000000002</v>
      </c>
      <c r="K34">
        <f t="shared" si="5"/>
        <v>0.54820000000000002</v>
      </c>
      <c r="M34">
        <v>0.49919999999999998</v>
      </c>
      <c r="N34">
        <v>0.54820000000000002</v>
      </c>
      <c r="O34" s="2">
        <f t="shared" si="2"/>
        <v>0.52370000000000005</v>
      </c>
      <c r="P34">
        <f t="shared" si="3"/>
        <v>3.4648232278140859E-2</v>
      </c>
      <c r="Q34" s="2">
        <f t="shared" si="4"/>
        <v>2.4500000000000018E-2</v>
      </c>
      <c r="R34" t="s">
        <v>111</v>
      </c>
    </row>
    <row r="35" spans="2:18" x14ac:dyDescent="0.25">
      <c r="B35" t="s">
        <v>237</v>
      </c>
      <c r="C35" t="s">
        <v>342</v>
      </c>
      <c r="D35" t="s">
        <v>231</v>
      </c>
      <c r="E35" t="s">
        <v>347</v>
      </c>
      <c r="F35">
        <v>19370000</v>
      </c>
      <c r="G35">
        <v>3.4212500000000001</v>
      </c>
      <c r="H35">
        <f t="shared" si="1"/>
        <v>0.34212500000000001</v>
      </c>
      <c r="I35">
        <v>25440000</v>
      </c>
      <c r="J35">
        <v>4.18</v>
      </c>
      <c r="K35">
        <f t="shared" si="5"/>
        <v>0.41799999999999998</v>
      </c>
      <c r="M35">
        <v>0.34212500000000001</v>
      </c>
      <c r="N35">
        <v>0.41799999999999998</v>
      </c>
      <c r="O35" s="2">
        <f t="shared" si="2"/>
        <v>0.38006249999999997</v>
      </c>
      <c r="P35">
        <f t="shared" si="3"/>
        <v>5.3651727022529273E-2</v>
      </c>
      <c r="Q35" s="2">
        <f t="shared" si="4"/>
        <v>3.7937499999999985E-2</v>
      </c>
      <c r="R35" t="s">
        <v>260</v>
      </c>
    </row>
    <row r="36" spans="2:18" x14ac:dyDescent="0.25">
      <c r="B36" t="s">
        <v>336</v>
      </c>
      <c r="C36" t="s">
        <v>346</v>
      </c>
      <c r="D36" t="s">
        <v>427</v>
      </c>
      <c r="E36" t="s">
        <v>428</v>
      </c>
      <c r="F36">
        <v>38440000</v>
      </c>
      <c r="G36">
        <v>2.5688</v>
      </c>
      <c r="H36">
        <f t="shared" si="1"/>
        <v>0.25688</v>
      </c>
      <c r="I36">
        <v>24210000</v>
      </c>
      <c r="J36">
        <v>2.2841999999999998</v>
      </c>
      <c r="K36">
        <f t="shared" si="5"/>
        <v>0.22841999999999998</v>
      </c>
      <c r="M36">
        <v>0.25688</v>
      </c>
      <c r="N36">
        <v>0.22841999999999998</v>
      </c>
      <c r="O36" s="2">
        <f t="shared" si="2"/>
        <v>0.24264999999999998</v>
      </c>
      <c r="P36">
        <f t="shared" si="3"/>
        <v>2.0124258992569151E-2</v>
      </c>
      <c r="Q36" s="2">
        <f t="shared" si="4"/>
        <v>1.4230000000000005E-2</v>
      </c>
      <c r="R36" t="s">
        <v>111</v>
      </c>
    </row>
    <row r="37" spans="2:18" x14ac:dyDescent="0.25">
      <c r="B37" t="s">
        <v>337</v>
      </c>
      <c r="C37" t="s">
        <v>349</v>
      </c>
      <c r="D37" t="s">
        <v>429</v>
      </c>
      <c r="F37">
        <v>2025000</v>
      </c>
      <c r="G37">
        <v>1.8405</v>
      </c>
      <c r="H37">
        <f t="shared" si="1"/>
        <v>0.18405000000000002</v>
      </c>
      <c r="I37">
        <v>2008000</v>
      </c>
      <c r="J37">
        <v>1.84016</v>
      </c>
      <c r="K37">
        <f t="shared" si="5"/>
        <v>0.18401599999999999</v>
      </c>
      <c r="M37">
        <v>0.18405000000000002</v>
      </c>
      <c r="N37">
        <v>0.18401599999999999</v>
      </c>
      <c r="O37" s="2">
        <f t="shared" si="2"/>
        <v>0.184033</v>
      </c>
      <c r="P37">
        <f t="shared" si="3"/>
        <v>2.404163056036666E-5</v>
      </c>
      <c r="Q37" s="2">
        <f t="shared" si="4"/>
        <v>1.7000000000017002E-5</v>
      </c>
      <c r="R37" t="s">
        <v>111</v>
      </c>
    </row>
    <row r="38" spans="2:18" x14ac:dyDescent="0.25">
      <c r="B38" t="s">
        <v>340</v>
      </c>
      <c r="C38" t="s">
        <v>351</v>
      </c>
      <c r="D38" t="s">
        <v>206</v>
      </c>
      <c r="F38">
        <v>6313000</v>
      </c>
      <c r="G38">
        <v>1.9262600000000001</v>
      </c>
      <c r="H38">
        <f t="shared" si="1"/>
        <v>0.19262599999999999</v>
      </c>
      <c r="I38">
        <v>6023000</v>
      </c>
      <c r="J38">
        <v>1.9204600000000001</v>
      </c>
      <c r="K38">
        <f t="shared" si="5"/>
        <v>0.19204599999999999</v>
      </c>
      <c r="M38">
        <v>0.19262599999999999</v>
      </c>
      <c r="N38">
        <v>0.19204599999999999</v>
      </c>
      <c r="O38" s="2">
        <f t="shared" si="2"/>
        <v>0.19233600000000001</v>
      </c>
      <c r="P38">
        <f t="shared" si="3"/>
        <v>4.1012193308819558E-4</v>
      </c>
      <c r="Q38" s="2">
        <f t="shared" si="4"/>
        <v>2.8999999999999859E-4</v>
      </c>
      <c r="R38" t="s">
        <v>111</v>
      </c>
    </row>
    <row r="39" spans="2:18" x14ac:dyDescent="0.25">
      <c r="B39" t="s">
        <v>341</v>
      </c>
      <c r="C39" t="s">
        <v>407</v>
      </c>
      <c r="D39" t="s">
        <v>430</v>
      </c>
      <c r="E39" t="s">
        <v>225</v>
      </c>
      <c r="F39">
        <v>4425000</v>
      </c>
      <c r="G39">
        <v>1.8885000000000001</v>
      </c>
      <c r="H39">
        <f t="shared" si="1"/>
        <v>0.18884999999999999</v>
      </c>
      <c r="I39">
        <v>4210000</v>
      </c>
      <c r="J39">
        <v>1.8842000000000001</v>
      </c>
      <c r="K39">
        <f t="shared" si="5"/>
        <v>0.18842</v>
      </c>
      <c r="M39">
        <v>0.18884999999999999</v>
      </c>
      <c r="N39">
        <v>0.18842</v>
      </c>
      <c r="O39" s="2">
        <f t="shared" si="2"/>
        <v>0.188635</v>
      </c>
      <c r="P39">
        <f t="shared" si="3"/>
        <v>3.040559159102055E-4</v>
      </c>
      <c r="Q39" s="2">
        <f t="shared" si="4"/>
        <v>2.1499999999999295E-4</v>
      </c>
      <c r="R39" t="s">
        <v>111</v>
      </c>
    </row>
    <row r="40" spans="2:18" x14ac:dyDescent="0.25">
      <c r="B40" t="s">
        <v>345</v>
      </c>
      <c r="C40" t="s">
        <v>431</v>
      </c>
      <c r="D40" t="s">
        <v>432</v>
      </c>
      <c r="F40">
        <v>14880000</v>
      </c>
      <c r="G40">
        <v>2.0975999999999999</v>
      </c>
      <c r="H40">
        <f t="shared" si="1"/>
        <v>0.20976</v>
      </c>
      <c r="I40">
        <v>17210000</v>
      </c>
      <c r="J40">
        <v>2.1442000000000001</v>
      </c>
      <c r="K40">
        <f t="shared" si="5"/>
        <v>0.21442000000000003</v>
      </c>
      <c r="M40">
        <v>0.20976</v>
      </c>
      <c r="N40">
        <v>0.21442000000000003</v>
      </c>
      <c r="O40" s="2">
        <f t="shared" si="2"/>
        <v>0.21209</v>
      </c>
      <c r="P40">
        <f t="shared" si="3"/>
        <v>3.2951176003293294E-3</v>
      </c>
      <c r="Q40" s="2">
        <f t="shared" si="4"/>
        <v>2.3300000000000126E-3</v>
      </c>
      <c r="R40" t="s">
        <v>111</v>
      </c>
    </row>
    <row r="41" spans="2:18" x14ac:dyDescent="0.25">
      <c r="B41" t="s">
        <v>348</v>
      </c>
      <c r="C41" t="s">
        <v>433</v>
      </c>
      <c r="D41" t="s">
        <v>434</v>
      </c>
      <c r="F41">
        <v>29280000</v>
      </c>
      <c r="G41">
        <v>2.3856000000000002</v>
      </c>
      <c r="H41">
        <f t="shared" si="1"/>
        <v>0.23855999999999999</v>
      </c>
      <c r="I41">
        <v>19990000</v>
      </c>
      <c r="J41">
        <v>2.1998000000000002</v>
      </c>
      <c r="K41">
        <f t="shared" si="5"/>
        <v>0.21998000000000001</v>
      </c>
      <c r="M41">
        <v>0.23855999999999999</v>
      </c>
      <c r="N41">
        <v>0.21998000000000001</v>
      </c>
      <c r="O41" s="2">
        <f t="shared" si="2"/>
        <v>0.22927</v>
      </c>
      <c r="P41">
        <f t="shared" si="3"/>
        <v>1.3138043994446043E-2</v>
      </c>
      <c r="Q41" s="2">
        <f t="shared" si="4"/>
        <v>9.2899999999999927E-3</v>
      </c>
      <c r="R41" t="s">
        <v>111</v>
      </c>
    </row>
    <row r="42" spans="2:18" s="29" customFormat="1" x14ac:dyDescent="0.25">
      <c r="B42" s="29" t="s">
        <v>350</v>
      </c>
      <c r="C42" s="29" t="s">
        <v>408</v>
      </c>
      <c r="D42" s="29" t="s">
        <v>223</v>
      </c>
      <c r="E42" s="29" t="s">
        <v>356</v>
      </c>
      <c r="F42" s="29">
        <v>713600000</v>
      </c>
      <c r="G42" s="29">
        <v>16.071999999999999</v>
      </c>
      <c r="H42" s="29">
        <f t="shared" si="1"/>
        <v>1.6071999999999997</v>
      </c>
      <c r="I42" s="29">
        <v>913000000</v>
      </c>
      <c r="J42" s="29">
        <v>20.059999999999999</v>
      </c>
      <c r="K42" s="29">
        <f t="shared" si="5"/>
        <v>2.0059999999999998</v>
      </c>
      <c r="M42" s="29">
        <v>1.6071999999999997</v>
      </c>
      <c r="N42" s="29">
        <v>2.0059999999999998</v>
      </c>
      <c r="O42" s="30">
        <f t="shared" si="2"/>
        <v>1.8065999999999998</v>
      </c>
      <c r="P42" s="29">
        <f t="shared" si="3"/>
        <v>0.28199418433719614</v>
      </c>
      <c r="Q42" s="30">
        <f t="shared" si="4"/>
        <v>0.19940000000000069</v>
      </c>
      <c r="R42" s="29" t="s">
        <v>111</v>
      </c>
    </row>
    <row r="43" spans="2:18" s="29" customFormat="1" x14ac:dyDescent="0.25">
      <c r="B43" s="29" t="s">
        <v>352</v>
      </c>
      <c r="C43" s="29" t="s">
        <v>358</v>
      </c>
      <c r="D43" s="31" t="s">
        <v>435</v>
      </c>
      <c r="E43" s="29" t="s">
        <v>362</v>
      </c>
      <c r="F43" s="29">
        <v>7767000</v>
      </c>
      <c r="G43" s="29">
        <v>1.9553400000000001</v>
      </c>
      <c r="H43" s="29">
        <f t="shared" si="1"/>
        <v>0.19553400000000001</v>
      </c>
      <c r="I43" s="29">
        <v>4213000</v>
      </c>
      <c r="J43" s="29">
        <v>1.88426</v>
      </c>
      <c r="K43" s="29">
        <f t="shared" si="5"/>
        <v>0.18842600000000001</v>
      </c>
      <c r="M43" s="29">
        <v>0.19553400000000001</v>
      </c>
      <c r="N43" s="29">
        <v>0.18842600000000001</v>
      </c>
      <c r="O43" s="30">
        <f t="shared" si="2"/>
        <v>0.19198000000000001</v>
      </c>
      <c r="P43" s="29">
        <f t="shared" si="3"/>
        <v>5.026115000673982E-3</v>
      </c>
      <c r="Q43" s="30">
        <f t="shared" si="4"/>
        <v>3.5540000000000012E-3</v>
      </c>
      <c r="R43" s="29" t="s">
        <v>301</v>
      </c>
    </row>
    <row r="44" spans="2:18" x14ac:dyDescent="0.25">
      <c r="B44" t="s">
        <v>353</v>
      </c>
      <c r="C44" t="s">
        <v>360</v>
      </c>
      <c r="D44" s="3" t="s">
        <v>436</v>
      </c>
      <c r="F44">
        <v>11060000</v>
      </c>
      <c r="G44">
        <v>7.03</v>
      </c>
      <c r="H44">
        <f t="shared" si="1"/>
        <v>0.70299999999999996</v>
      </c>
      <c r="I44">
        <v>2197000</v>
      </c>
      <c r="J44">
        <v>2.5985</v>
      </c>
      <c r="K44">
        <f t="shared" si="5"/>
        <v>0.25985000000000003</v>
      </c>
      <c r="M44">
        <v>0.70299999999999996</v>
      </c>
      <c r="N44">
        <v>0.25985000000000003</v>
      </c>
      <c r="O44" s="2">
        <f t="shared" si="2"/>
        <v>0.48142499999999999</v>
      </c>
      <c r="P44">
        <f t="shared" si="3"/>
        <v>0.31335437008281852</v>
      </c>
      <c r="Q44" s="2">
        <f t="shared" si="4"/>
        <v>0.22157499999999997</v>
      </c>
      <c r="R44" t="s">
        <v>90</v>
      </c>
    </row>
    <row r="45" spans="2:18" x14ac:dyDescent="0.25">
      <c r="B45" t="s">
        <v>354</v>
      </c>
      <c r="C45" t="s">
        <v>409</v>
      </c>
      <c r="D45" t="s">
        <v>410</v>
      </c>
      <c r="E45" t="s">
        <v>366</v>
      </c>
      <c r="F45">
        <v>31870000</v>
      </c>
      <c r="G45">
        <v>4.9837499999999997</v>
      </c>
      <c r="H45">
        <f t="shared" si="1"/>
        <v>0.49837499999999996</v>
      </c>
      <c r="I45">
        <v>54210000</v>
      </c>
      <c r="J45">
        <v>7.7762500000000001</v>
      </c>
      <c r="K45">
        <f t="shared" si="5"/>
        <v>0.77762500000000001</v>
      </c>
      <c r="M45">
        <v>0.49837499999999996</v>
      </c>
      <c r="N45">
        <v>0.77762500000000001</v>
      </c>
      <c r="O45" s="2">
        <f t="shared" si="2"/>
        <v>0.63800000000000001</v>
      </c>
      <c r="P45">
        <f t="shared" si="3"/>
        <v>0.1974595686463432</v>
      </c>
      <c r="Q45" s="2">
        <f t="shared" si="4"/>
        <v>0.13962499999999986</v>
      </c>
      <c r="R45" t="s">
        <v>260</v>
      </c>
    </row>
    <row r="46" spans="2:18" x14ac:dyDescent="0.25">
      <c r="B46" t="s">
        <v>355</v>
      </c>
      <c r="C46" t="s">
        <v>363</v>
      </c>
      <c r="D46" t="s">
        <v>412</v>
      </c>
      <c r="E46" t="s">
        <v>364</v>
      </c>
      <c r="F46">
        <v>18020000</v>
      </c>
      <c r="G46">
        <v>4.6412500000000003</v>
      </c>
      <c r="H46">
        <f t="shared" si="1"/>
        <v>0.46412500000000007</v>
      </c>
      <c r="I46">
        <v>19540000</v>
      </c>
      <c r="J46">
        <v>5.0212500000000002</v>
      </c>
      <c r="K46">
        <f t="shared" si="5"/>
        <v>0.50212500000000004</v>
      </c>
      <c r="M46">
        <v>0.46412500000000007</v>
      </c>
      <c r="N46">
        <v>0.50212500000000004</v>
      </c>
      <c r="O46" s="2">
        <f t="shared" si="2"/>
        <v>0.48312500000000003</v>
      </c>
      <c r="P46">
        <f t="shared" si="3"/>
        <v>2.6870057685088791E-2</v>
      </c>
      <c r="Q46" s="2">
        <f t="shared" si="4"/>
        <v>1.8999999999999989E-2</v>
      </c>
      <c r="R46" t="s">
        <v>262</v>
      </c>
    </row>
    <row r="47" spans="2:18" x14ac:dyDescent="0.25">
      <c r="B47" t="s">
        <v>357</v>
      </c>
      <c r="C47" t="s">
        <v>365</v>
      </c>
      <c r="D47" t="s">
        <v>198</v>
      </c>
      <c r="E47" t="s">
        <v>366</v>
      </c>
      <c r="F47">
        <v>31560000</v>
      </c>
      <c r="G47">
        <v>4.9450000000000003</v>
      </c>
      <c r="H47">
        <f t="shared" si="1"/>
        <v>0.4945</v>
      </c>
      <c r="I47">
        <v>36150000</v>
      </c>
      <c r="J47">
        <v>5.5187499999999998</v>
      </c>
      <c r="K47">
        <f t="shared" si="5"/>
        <v>0.551875</v>
      </c>
      <c r="M47">
        <v>0.4945</v>
      </c>
      <c r="N47">
        <v>0.551875</v>
      </c>
      <c r="O47" s="2">
        <f t="shared" si="2"/>
        <v>0.52318750000000003</v>
      </c>
      <c r="P47">
        <f t="shared" si="3"/>
        <v>4.057025157057817E-2</v>
      </c>
      <c r="Q47" s="2">
        <f t="shared" si="4"/>
        <v>2.8687500000000001E-2</v>
      </c>
      <c r="R47" t="s">
        <v>260</v>
      </c>
    </row>
    <row r="48" spans="2:18" x14ac:dyDescent="0.25">
      <c r="B48" t="s">
        <v>359</v>
      </c>
      <c r="C48" t="s">
        <v>367</v>
      </c>
      <c r="D48" t="s">
        <v>411</v>
      </c>
      <c r="E48" t="s">
        <v>368</v>
      </c>
      <c r="F48">
        <v>13940000</v>
      </c>
      <c r="G48">
        <v>8.4700000000000006</v>
      </c>
      <c r="H48">
        <f t="shared" si="1"/>
        <v>0.84700000000000009</v>
      </c>
      <c r="I48">
        <v>16210000</v>
      </c>
      <c r="J48">
        <v>9.6050000000000004</v>
      </c>
      <c r="K48">
        <f t="shared" si="5"/>
        <v>0.96050000000000002</v>
      </c>
      <c r="M48">
        <v>0.84700000000000009</v>
      </c>
      <c r="N48">
        <v>0.96050000000000002</v>
      </c>
      <c r="O48" s="2">
        <f t="shared" si="2"/>
        <v>0.90375000000000005</v>
      </c>
      <c r="P48">
        <f t="shared" si="3"/>
        <v>8.0256619664673096E-2</v>
      </c>
      <c r="Q48" s="2">
        <f t="shared" si="4"/>
        <v>5.674999999999996E-2</v>
      </c>
      <c r="R48" t="s">
        <v>90</v>
      </c>
    </row>
    <row r="49" spans="2:18" x14ac:dyDescent="0.25">
      <c r="B49" t="s">
        <v>361</v>
      </c>
      <c r="C49" t="s">
        <v>437</v>
      </c>
      <c r="D49" t="s">
        <v>438</v>
      </c>
      <c r="F49">
        <v>24200000</v>
      </c>
      <c r="G49">
        <v>4.0250000000000004</v>
      </c>
      <c r="H49">
        <f t="shared" si="1"/>
        <v>0.40250000000000008</v>
      </c>
      <c r="I49">
        <v>20600000</v>
      </c>
      <c r="J49">
        <v>3.5750000000000002</v>
      </c>
      <c r="K49">
        <f t="shared" si="5"/>
        <v>0.35749999999999998</v>
      </c>
      <c r="M49">
        <v>0.40250000000000008</v>
      </c>
      <c r="N49">
        <v>0.35749999999999998</v>
      </c>
      <c r="O49" s="2">
        <f t="shared" si="2"/>
        <v>0.38</v>
      </c>
      <c r="P49">
        <f t="shared" si="3"/>
        <v>3.1819805153394706E-2</v>
      </c>
      <c r="Q49" s="2">
        <f t="shared" si="4"/>
        <v>2.2500000000000048E-2</v>
      </c>
      <c r="R49" t="s">
        <v>260</v>
      </c>
    </row>
    <row r="50" spans="2:18" x14ac:dyDescent="0.25">
      <c r="E50" s="19" t="s">
        <v>439</v>
      </c>
      <c r="F50" s="19"/>
      <c r="G50" s="19"/>
      <c r="H50" s="19">
        <f>SUM(H4:H49)</f>
        <v>79.876379999999997</v>
      </c>
      <c r="I50" s="19"/>
      <c r="J50" s="19"/>
      <c r="K50" s="19">
        <f>SUM(K4:K49)</f>
        <v>87.420223000000007</v>
      </c>
      <c r="L50" s="19"/>
      <c r="M50" s="19">
        <v>79.876379999999997</v>
      </c>
      <c r="N50" s="19">
        <v>87.420223000000007</v>
      </c>
      <c r="O50" s="20">
        <f t="shared" si="2"/>
        <v>83.648301500000002</v>
      </c>
      <c r="P50" s="19">
        <f t="shared" si="3"/>
        <v>5.3343025415066752</v>
      </c>
      <c r="Q50" s="20">
        <f t="shared" si="4"/>
        <v>3.7719215000000048</v>
      </c>
      <c r="R50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U39"/>
  <sheetViews>
    <sheetView topLeftCell="C15" workbookViewId="0">
      <selection activeCell="C31" sqref="A31:XFD33"/>
    </sheetView>
  </sheetViews>
  <sheetFormatPr defaultRowHeight="15" x14ac:dyDescent="0.25"/>
  <cols>
    <col min="4" max="4" width="24.5703125" customWidth="1"/>
    <col min="5" max="5" width="12.140625" customWidth="1"/>
    <col min="6" max="6" width="21.85546875" customWidth="1"/>
    <col min="9" max="9" width="11" bestFit="1" customWidth="1"/>
  </cols>
  <sheetData>
    <row r="1" spans="2:21" x14ac:dyDescent="0.25">
      <c r="D1" s="21" t="s">
        <v>991</v>
      </c>
    </row>
    <row r="2" spans="2:21" x14ac:dyDescent="0.25">
      <c r="B2" t="s">
        <v>440</v>
      </c>
      <c r="C2" s="13"/>
      <c r="D2" s="13"/>
      <c r="E2" s="13"/>
      <c r="F2" s="13" t="s">
        <v>268</v>
      </c>
      <c r="G2" s="13"/>
      <c r="H2" s="13"/>
      <c r="I2" s="13" t="s">
        <v>269</v>
      </c>
      <c r="J2" s="13"/>
      <c r="K2" s="13"/>
      <c r="L2" s="13"/>
      <c r="M2" s="13" t="s">
        <v>268</v>
      </c>
      <c r="N2" s="13" t="s">
        <v>269</v>
      </c>
      <c r="O2" s="13"/>
      <c r="P2" s="13"/>
      <c r="Q2" s="13"/>
      <c r="R2" s="13" t="s">
        <v>271</v>
      </c>
      <c r="S2" s="13"/>
      <c r="T2" s="13"/>
      <c r="U2" s="13"/>
    </row>
    <row r="3" spans="2:21" x14ac:dyDescent="0.25">
      <c r="B3" t="s">
        <v>117</v>
      </c>
      <c r="C3" s="13" t="s">
        <v>276</v>
      </c>
      <c r="D3" s="13" t="s">
        <v>119</v>
      </c>
      <c r="E3" s="13" t="s">
        <v>121</v>
      </c>
      <c r="F3" s="13" t="s">
        <v>241</v>
      </c>
      <c r="G3" s="13" t="s">
        <v>257</v>
      </c>
      <c r="H3" s="13" t="s">
        <v>369</v>
      </c>
      <c r="I3" s="13" t="s">
        <v>241</v>
      </c>
      <c r="J3" s="13" t="s">
        <v>257</v>
      </c>
      <c r="K3" s="13" t="s">
        <v>270</v>
      </c>
      <c r="L3" s="13"/>
      <c r="M3" s="13" t="s">
        <v>270</v>
      </c>
      <c r="N3" s="13" t="s">
        <v>270</v>
      </c>
      <c r="O3" s="13" t="s">
        <v>273</v>
      </c>
      <c r="P3" s="13" t="s">
        <v>1</v>
      </c>
      <c r="Q3" s="13" t="s">
        <v>274</v>
      </c>
      <c r="R3" s="13" t="s">
        <v>272</v>
      </c>
      <c r="S3" s="13" t="s">
        <v>247</v>
      </c>
      <c r="T3" s="13"/>
      <c r="U3" s="13"/>
    </row>
    <row r="4" spans="2:21" x14ac:dyDescent="0.25">
      <c r="B4" t="s">
        <v>122</v>
      </c>
      <c r="C4" t="s">
        <v>442</v>
      </c>
      <c r="D4" t="s">
        <v>441</v>
      </c>
      <c r="E4" t="s">
        <v>139</v>
      </c>
      <c r="F4">
        <v>137300000</v>
      </c>
      <c r="G4">
        <v>8.8650000000000002</v>
      </c>
      <c r="H4">
        <f>(G4*100)/1000</f>
        <v>0.88649999999999995</v>
      </c>
      <c r="I4">
        <v>5100000</v>
      </c>
      <c r="J4">
        <v>2.2549999999999999</v>
      </c>
      <c r="K4">
        <f>(J4*100)/1000</f>
        <v>0.22550000000000001</v>
      </c>
      <c r="M4">
        <v>0.88649999999999995</v>
      </c>
      <c r="N4">
        <v>0.22550000000000001</v>
      </c>
      <c r="O4" s="2">
        <f>AVERAGE(M4:N4)</f>
        <v>0.55599999999999994</v>
      </c>
      <c r="P4">
        <f>STDEV(M4:N4)</f>
        <v>0.46739758236430795</v>
      </c>
      <c r="Q4" s="2">
        <f>P4/SQRT(COUNT(M4:N4))</f>
        <v>0.33050000000000002</v>
      </c>
      <c r="R4" t="s">
        <v>259</v>
      </c>
    </row>
    <row r="5" spans="2:21" x14ac:dyDescent="0.25">
      <c r="B5" t="s">
        <v>127</v>
      </c>
      <c r="C5" t="s">
        <v>443</v>
      </c>
      <c r="D5" t="s">
        <v>73</v>
      </c>
      <c r="E5" t="s">
        <v>139</v>
      </c>
      <c r="F5">
        <v>434300000</v>
      </c>
      <c r="G5">
        <v>52.43</v>
      </c>
      <c r="H5">
        <f t="shared" ref="H5:H38" si="0">(G5*100)/1000</f>
        <v>5.2430000000000003</v>
      </c>
      <c r="I5">
        <v>23060000</v>
      </c>
      <c r="J5">
        <v>11.305999999999999</v>
      </c>
      <c r="K5">
        <f t="shared" ref="K5:K38" si="1">(J5*100)/1000</f>
        <v>1.1305999999999998</v>
      </c>
      <c r="M5">
        <v>5.2430000000000003</v>
      </c>
      <c r="N5">
        <v>1.1305999999999998</v>
      </c>
      <c r="O5" s="2">
        <f t="shared" ref="O5:O39" si="2">AVERAGE(M5:N5)</f>
        <v>3.1867999999999999</v>
      </c>
      <c r="P5">
        <f t="shared" ref="P5:P39" si="3">STDEV(M5:N5)</f>
        <v>2.9079059269515595</v>
      </c>
      <c r="Q5" s="2">
        <f t="shared" ref="Q5:Q39" si="4">P5/SQRT(COUNT(M5:N5))</f>
        <v>2.0562000000000009</v>
      </c>
      <c r="R5" t="s">
        <v>73</v>
      </c>
    </row>
    <row r="6" spans="2:21" x14ac:dyDescent="0.25">
      <c r="B6" t="s">
        <v>131</v>
      </c>
      <c r="C6" t="s">
        <v>445</v>
      </c>
      <c r="D6" t="s">
        <v>444</v>
      </c>
      <c r="E6" t="s">
        <v>139</v>
      </c>
      <c r="F6">
        <v>134300000</v>
      </c>
      <c r="G6">
        <v>22.43</v>
      </c>
      <c r="H6">
        <f t="shared" si="0"/>
        <v>2.2429999999999999</v>
      </c>
      <c r="I6">
        <v>7499000</v>
      </c>
      <c r="J6">
        <v>9.7499000000000002</v>
      </c>
      <c r="K6">
        <f t="shared" si="1"/>
        <v>0.97499000000000002</v>
      </c>
      <c r="M6">
        <v>2.2429999999999999</v>
      </c>
      <c r="N6">
        <v>0.97499000000000002</v>
      </c>
      <c r="O6" s="2">
        <f t="shared" si="2"/>
        <v>1.608995</v>
      </c>
      <c r="P6">
        <f t="shared" si="3"/>
        <v>0.89661846961235403</v>
      </c>
      <c r="Q6" s="2">
        <f t="shared" si="4"/>
        <v>0.63400499999999993</v>
      </c>
      <c r="R6" t="s">
        <v>73</v>
      </c>
    </row>
    <row r="7" spans="2:21" x14ac:dyDescent="0.25">
      <c r="B7" t="s">
        <v>136</v>
      </c>
      <c r="C7" t="s">
        <v>446</v>
      </c>
      <c r="D7" t="s">
        <v>109</v>
      </c>
      <c r="E7" t="s">
        <v>139</v>
      </c>
      <c r="F7">
        <v>252400000</v>
      </c>
      <c r="G7">
        <v>52.28</v>
      </c>
      <c r="H7">
        <f t="shared" si="0"/>
        <v>5.2279999999999998</v>
      </c>
      <c r="I7">
        <v>90470000</v>
      </c>
      <c r="J7">
        <v>19.893999999999998</v>
      </c>
      <c r="K7">
        <f t="shared" si="1"/>
        <v>1.9893999999999998</v>
      </c>
      <c r="M7">
        <v>5.2279999999999998</v>
      </c>
      <c r="N7">
        <v>1.9893999999999998</v>
      </c>
      <c r="O7" s="2">
        <f t="shared" si="2"/>
        <v>3.6086999999999998</v>
      </c>
      <c r="P7">
        <f t="shared" si="3"/>
        <v>2.2900360215507529</v>
      </c>
      <c r="Q7" s="2">
        <f t="shared" si="4"/>
        <v>1.6193</v>
      </c>
      <c r="R7" t="s">
        <v>109</v>
      </c>
    </row>
    <row r="8" spans="2:21" x14ac:dyDescent="0.25">
      <c r="B8" t="s">
        <v>140</v>
      </c>
      <c r="C8" t="s">
        <v>447</v>
      </c>
      <c r="D8" t="s">
        <v>308</v>
      </c>
      <c r="E8" t="s">
        <v>448</v>
      </c>
      <c r="F8">
        <v>4167000</v>
      </c>
      <c r="G8">
        <v>1.520875</v>
      </c>
      <c r="H8">
        <f t="shared" si="0"/>
        <v>0.15208750000000001</v>
      </c>
      <c r="I8">
        <v>15067000</v>
      </c>
      <c r="J8">
        <v>2.883375</v>
      </c>
      <c r="K8">
        <f t="shared" si="1"/>
        <v>0.28833749999999997</v>
      </c>
      <c r="M8">
        <v>0.15208750000000001</v>
      </c>
      <c r="N8">
        <v>0.28833749999999997</v>
      </c>
      <c r="O8" s="2">
        <f t="shared" si="2"/>
        <v>0.22021249999999998</v>
      </c>
      <c r="P8">
        <f t="shared" si="3"/>
        <v>9.6343298936667113E-2</v>
      </c>
      <c r="Q8" s="2">
        <f t="shared" si="4"/>
        <v>6.8125000000000005E-2</v>
      </c>
      <c r="R8" t="s">
        <v>260</v>
      </c>
    </row>
    <row r="9" spans="2:21" x14ac:dyDescent="0.25">
      <c r="B9" t="s">
        <v>143</v>
      </c>
      <c r="C9" t="s">
        <v>450</v>
      </c>
      <c r="D9" t="s">
        <v>449</v>
      </c>
      <c r="E9" t="s">
        <v>451</v>
      </c>
      <c r="F9">
        <v>90450000</v>
      </c>
      <c r="G9">
        <v>24.112500000000001</v>
      </c>
      <c r="H9">
        <f t="shared" si="0"/>
        <v>2.4112499999999999</v>
      </c>
      <c r="I9">
        <v>161820000</v>
      </c>
      <c r="J9">
        <v>42.954999999999998</v>
      </c>
      <c r="K9">
        <f t="shared" si="1"/>
        <v>4.2954999999999997</v>
      </c>
      <c r="M9">
        <v>2.4112499999999999</v>
      </c>
      <c r="N9">
        <v>4.2954999999999997</v>
      </c>
      <c r="O9" s="2">
        <f t="shared" si="2"/>
        <v>3.3533749999999998</v>
      </c>
      <c r="P9">
        <f t="shared" si="3"/>
        <v>1.3323659524507523</v>
      </c>
      <c r="Q9" s="2">
        <f t="shared" si="4"/>
        <v>0.94212499999999999</v>
      </c>
      <c r="R9" t="s">
        <v>514</v>
      </c>
    </row>
    <row r="10" spans="2:21" x14ac:dyDescent="0.25">
      <c r="B10" t="s">
        <v>148</v>
      </c>
      <c r="C10" t="s">
        <v>453</v>
      </c>
      <c r="D10" t="s">
        <v>452</v>
      </c>
      <c r="E10" t="s">
        <v>454</v>
      </c>
      <c r="F10">
        <v>5836000</v>
      </c>
      <c r="G10">
        <v>2.2917999999999998</v>
      </c>
      <c r="H10">
        <f t="shared" si="0"/>
        <v>0.22917999999999997</v>
      </c>
      <c r="I10">
        <v>20470000</v>
      </c>
      <c r="J10">
        <v>3.0234999999999999</v>
      </c>
      <c r="K10">
        <f t="shared" si="1"/>
        <v>0.30234999999999995</v>
      </c>
      <c r="M10">
        <v>0.22917999999999997</v>
      </c>
      <c r="N10">
        <v>0.30234999999999995</v>
      </c>
      <c r="O10" s="2">
        <f t="shared" si="2"/>
        <v>0.26576499999999997</v>
      </c>
      <c r="P10">
        <f t="shared" si="3"/>
        <v>5.1739003179419478E-2</v>
      </c>
      <c r="Q10" s="2">
        <f t="shared" si="4"/>
        <v>3.6584999999999854E-2</v>
      </c>
      <c r="R10" t="s">
        <v>259</v>
      </c>
    </row>
    <row r="11" spans="2:21" x14ac:dyDescent="0.25">
      <c r="B11" t="s">
        <v>312</v>
      </c>
      <c r="C11" t="s">
        <v>456</v>
      </c>
      <c r="D11" t="s">
        <v>455</v>
      </c>
      <c r="E11" t="s">
        <v>152</v>
      </c>
      <c r="F11">
        <v>54750000</v>
      </c>
      <c r="G11">
        <v>8.4749999999999996</v>
      </c>
      <c r="H11">
        <f t="shared" si="0"/>
        <v>0.84750000000000003</v>
      </c>
      <c r="I11">
        <v>34110000</v>
      </c>
      <c r="J11">
        <v>6.4109999999999996</v>
      </c>
      <c r="K11">
        <f t="shared" si="1"/>
        <v>0.64109999999999989</v>
      </c>
      <c r="M11">
        <v>0.84750000000000003</v>
      </c>
      <c r="N11">
        <v>0.64109999999999989</v>
      </c>
      <c r="O11" s="2">
        <f t="shared" si="2"/>
        <v>0.74429999999999996</v>
      </c>
      <c r="P11">
        <f t="shared" si="3"/>
        <v>0.14594683963690289</v>
      </c>
      <c r="Q11" s="2">
        <f t="shared" si="4"/>
        <v>0.10319999999999963</v>
      </c>
      <c r="R11" t="s">
        <v>380</v>
      </c>
    </row>
    <row r="12" spans="2:21" x14ac:dyDescent="0.25">
      <c r="B12" t="s">
        <v>153</v>
      </c>
      <c r="C12" t="s">
        <v>457</v>
      </c>
      <c r="D12" t="s">
        <v>25</v>
      </c>
      <c r="E12" t="s">
        <v>458</v>
      </c>
      <c r="F12">
        <v>25120000</v>
      </c>
      <c r="G12">
        <v>1.6279999999999999</v>
      </c>
      <c r="H12">
        <f t="shared" si="0"/>
        <v>0.16279999999999997</v>
      </c>
      <c r="I12">
        <v>42100000</v>
      </c>
      <c r="J12">
        <v>2.0525000000000002</v>
      </c>
      <c r="K12">
        <f t="shared" si="1"/>
        <v>0.20525000000000002</v>
      </c>
      <c r="M12">
        <v>0.16279999999999997</v>
      </c>
      <c r="N12">
        <v>0.20525000000000002</v>
      </c>
      <c r="O12" s="2">
        <f t="shared" si="2"/>
        <v>0.18402499999999999</v>
      </c>
      <c r="P12">
        <f t="shared" si="3"/>
        <v>3.0016682861368799E-2</v>
      </c>
      <c r="Q12" s="2">
        <f t="shared" si="4"/>
        <v>2.1224999999999897E-2</v>
      </c>
      <c r="R12" t="s">
        <v>414</v>
      </c>
    </row>
    <row r="13" spans="2:21" x14ac:dyDescent="0.25">
      <c r="B13" t="s">
        <v>158</v>
      </c>
      <c r="C13" t="s">
        <v>460</v>
      </c>
      <c r="D13" t="s">
        <v>459</v>
      </c>
      <c r="E13" t="s">
        <v>461</v>
      </c>
      <c r="F13">
        <v>23340000</v>
      </c>
      <c r="G13">
        <v>13.17</v>
      </c>
      <c r="H13">
        <f t="shared" si="0"/>
        <v>1.3169999999999999</v>
      </c>
      <c r="I13">
        <v>9912000</v>
      </c>
      <c r="J13">
        <v>6.4560000000000004</v>
      </c>
      <c r="K13">
        <f t="shared" si="1"/>
        <v>0.64560000000000006</v>
      </c>
      <c r="M13">
        <v>1.3169999999999999</v>
      </c>
      <c r="N13">
        <v>0.64560000000000006</v>
      </c>
      <c r="O13" s="2">
        <f t="shared" si="2"/>
        <v>0.98130000000000006</v>
      </c>
      <c r="P13">
        <f t="shared" si="3"/>
        <v>0.47475149288864799</v>
      </c>
      <c r="Q13" s="2">
        <f t="shared" si="4"/>
        <v>0.33569999999999994</v>
      </c>
      <c r="R13" t="s">
        <v>90</v>
      </c>
    </row>
    <row r="14" spans="2:21" x14ac:dyDescent="0.25">
      <c r="B14" t="s">
        <v>163</v>
      </c>
      <c r="C14" t="s">
        <v>169</v>
      </c>
      <c r="D14" t="s">
        <v>462</v>
      </c>
      <c r="E14" t="s">
        <v>463</v>
      </c>
      <c r="F14">
        <v>42800000</v>
      </c>
      <c r="G14">
        <v>2.6560000000000001</v>
      </c>
      <c r="H14">
        <f t="shared" si="0"/>
        <v>0.2656</v>
      </c>
      <c r="I14">
        <v>63270000</v>
      </c>
      <c r="J14">
        <v>3.0653999999999999</v>
      </c>
      <c r="K14">
        <f t="shared" si="1"/>
        <v>0.30653999999999998</v>
      </c>
      <c r="M14">
        <v>0.2656</v>
      </c>
      <c r="N14">
        <v>0.30653999999999998</v>
      </c>
      <c r="O14" s="2">
        <f t="shared" si="2"/>
        <v>0.28606999999999999</v>
      </c>
      <c r="P14">
        <f t="shared" si="3"/>
        <v>2.8948951621777238E-2</v>
      </c>
      <c r="Q14" s="2">
        <f t="shared" si="4"/>
        <v>2.0469999999999985E-2</v>
      </c>
      <c r="R14" t="s">
        <v>111</v>
      </c>
    </row>
    <row r="15" spans="2:21" x14ac:dyDescent="0.25">
      <c r="B15" t="s">
        <v>168</v>
      </c>
      <c r="C15" t="s">
        <v>465</v>
      </c>
      <c r="D15" t="s">
        <v>464</v>
      </c>
      <c r="E15" t="s">
        <v>466</v>
      </c>
      <c r="F15">
        <v>8413000</v>
      </c>
      <c r="G15">
        <v>1.9682599999999999</v>
      </c>
      <c r="H15">
        <f t="shared" si="0"/>
        <v>0.196826</v>
      </c>
      <c r="I15">
        <v>14100000</v>
      </c>
      <c r="J15">
        <v>2.0819999999999999</v>
      </c>
      <c r="K15">
        <f t="shared" si="1"/>
        <v>0.2082</v>
      </c>
      <c r="M15">
        <v>0.196826</v>
      </c>
      <c r="N15">
        <v>0.2082</v>
      </c>
      <c r="O15" s="2">
        <f t="shared" si="2"/>
        <v>0.202513</v>
      </c>
      <c r="P15">
        <f t="shared" si="3"/>
        <v>8.0426325292157885E-3</v>
      </c>
      <c r="Q15" s="2">
        <f t="shared" si="4"/>
        <v>5.6869999999999976E-3</v>
      </c>
      <c r="R15" t="s">
        <v>301</v>
      </c>
    </row>
    <row r="16" spans="2:21" x14ac:dyDescent="0.25">
      <c r="B16" t="s">
        <v>319</v>
      </c>
      <c r="C16" t="s">
        <v>467</v>
      </c>
      <c r="D16" t="s">
        <v>516</v>
      </c>
      <c r="E16" t="s">
        <v>468</v>
      </c>
      <c r="F16">
        <v>19920000</v>
      </c>
      <c r="G16">
        <v>2.1983999999999999</v>
      </c>
      <c r="H16">
        <f t="shared" si="0"/>
        <v>0.21984000000000001</v>
      </c>
      <c r="I16">
        <v>16320000</v>
      </c>
      <c r="J16">
        <v>2.1263999999999998</v>
      </c>
      <c r="K16">
        <f t="shared" si="1"/>
        <v>0.21264</v>
      </c>
      <c r="M16">
        <v>0.21984000000000001</v>
      </c>
      <c r="N16">
        <v>0.21264</v>
      </c>
      <c r="O16" s="2">
        <f t="shared" si="2"/>
        <v>0.21623999999999999</v>
      </c>
      <c r="P16">
        <f t="shared" si="3"/>
        <v>5.0911688245431509E-3</v>
      </c>
      <c r="Q16" s="2">
        <f t="shared" si="4"/>
        <v>3.600000000000006E-3</v>
      </c>
      <c r="R16" t="s">
        <v>301</v>
      </c>
    </row>
    <row r="17" spans="2:18" x14ac:dyDescent="0.25">
      <c r="B17" t="s">
        <v>172</v>
      </c>
      <c r="C17" t="s">
        <v>173</v>
      </c>
      <c r="D17" t="s">
        <v>975</v>
      </c>
      <c r="E17" t="s">
        <v>469</v>
      </c>
      <c r="F17">
        <v>26530000</v>
      </c>
      <c r="G17">
        <v>6.7687499999999998</v>
      </c>
      <c r="H17">
        <f t="shared" si="0"/>
        <v>0.676875</v>
      </c>
      <c r="I17">
        <v>41010000</v>
      </c>
      <c r="J17">
        <v>10.38875</v>
      </c>
      <c r="K17">
        <f t="shared" si="1"/>
        <v>1.038875</v>
      </c>
      <c r="M17">
        <v>0.676875</v>
      </c>
      <c r="N17">
        <v>1.038875</v>
      </c>
      <c r="O17" s="2">
        <f t="shared" si="2"/>
        <v>0.85787499999999994</v>
      </c>
      <c r="P17">
        <f t="shared" si="3"/>
        <v>0.2559726547895308</v>
      </c>
      <c r="Q17" s="2">
        <f t="shared" si="4"/>
        <v>0.18100000000000041</v>
      </c>
      <c r="R17" t="s">
        <v>262</v>
      </c>
    </row>
    <row r="18" spans="2:18" x14ac:dyDescent="0.25">
      <c r="B18" t="s">
        <v>176</v>
      </c>
      <c r="C18" t="s">
        <v>470</v>
      </c>
      <c r="D18" t="s">
        <v>498</v>
      </c>
      <c r="E18" t="s">
        <v>471</v>
      </c>
      <c r="F18">
        <v>44120000</v>
      </c>
      <c r="G18">
        <v>2.6823999999999999</v>
      </c>
      <c r="H18">
        <f t="shared" si="0"/>
        <v>0.26824000000000003</v>
      </c>
      <c r="I18">
        <v>87000000</v>
      </c>
      <c r="J18">
        <v>3.54</v>
      </c>
      <c r="K18">
        <f t="shared" si="1"/>
        <v>0.35399999999999998</v>
      </c>
      <c r="M18">
        <v>0.26824000000000003</v>
      </c>
      <c r="N18">
        <v>0.35399999999999998</v>
      </c>
      <c r="O18" s="2">
        <f t="shared" si="2"/>
        <v>0.31112000000000001</v>
      </c>
      <c r="P18">
        <f t="shared" si="3"/>
        <v>6.0641477554558204E-2</v>
      </c>
      <c r="Q18" s="2">
        <f t="shared" si="4"/>
        <v>4.2879999999999918E-2</v>
      </c>
      <c r="R18" t="s">
        <v>301</v>
      </c>
    </row>
    <row r="19" spans="2:18" x14ac:dyDescent="0.25">
      <c r="B19" t="s">
        <v>179</v>
      </c>
      <c r="C19" t="s">
        <v>472</v>
      </c>
      <c r="D19" t="s">
        <v>499</v>
      </c>
      <c r="E19" t="s">
        <v>473</v>
      </c>
      <c r="F19">
        <v>13400000</v>
      </c>
      <c r="G19">
        <v>2.0680000000000001</v>
      </c>
      <c r="H19">
        <f t="shared" si="0"/>
        <v>0.20680000000000001</v>
      </c>
      <c r="I19">
        <v>520100000</v>
      </c>
      <c r="J19">
        <v>12.202</v>
      </c>
      <c r="K19">
        <f t="shared" si="1"/>
        <v>1.2202</v>
      </c>
      <c r="M19">
        <v>0.20680000000000001</v>
      </c>
      <c r="N19">
        <v>1.2202</v>
      </c>
      <c r="O19" s="2">
        <f t="shared" si="2"/>
        <v>0.71350000000000002</v>
      </c>
      <c r="P19">
        <f t="shared" si="3"/>
        <v>0.71658201205444716</v>
      </c>
      <c r="Q19" s="2">
        <f t="shared" si="4"/>
        <v>0.50669999999999993</v>
      </c>
      <c r="R19" t="s">
        <v>301</v>
      </c>
    </row>
    <row r="20" spans="2:18" x14ac:dyDescent="0.25">
      <c r="B20" t="s">
        <v>183</v>
      </c>
      <c r="C20" t="s">
        <v>474</v>
      </c>
      <c r="D20" t="s">
        <v>333</v>
      </c>
      <c r="E20" t="s">
        <v>475</v>
      </c>
      <c r="F20">
        <v>26570000</v>
      </c>
      <c r="G20">
        <v>2.3313999999999999</v>
      </c>
      <c r="H20">
        <f t="shared" si="0"/>
        <v>0.23313999999999999</v>
      </c>
      <c r="I20">
        <v>40020000</v>
      </c>
      <c r="J20">
        <v>2.6004</v>
      </c>
      <c r="K20">
        <f t="shared" si="1"/>
        <v>0.26003999999999999</v>
      </c>
      <c r="M20">
        <v>0.23313999999999999</v>
      </c>
      <c r="N20">
        <v>0.26003999999999999</v>
      </c>
      <c r="O20" s="2">
        <f t="shared" si="2"/>
        <v>0.24658999999999998</v>
      </c>
      <c r="P20">
        <f t="shared" si="3"/>
        <v>1.9021172413918135E-2</v>
      </c>
      <c r="Q20" s="2">
        <f t="shared" si="4"/>
        <v>1.3450000000000004E-2</v>
      </c>
      <c r="R20" t="s">
        <v>301</v>
      </c>
    </row>
    <row r="21" spans="2:18" x14ac:dyDescent="0.25">
      <c r="B21" t="s">
        <v>186</v>
      </c>
      <c r="C21" t="s">
        <v>501</v>
      </c>
      <c r="D21" t="s">
        <v>500</v>
      </c>
      <c r="E21" t="s">
        <v>476</v>
      </c>
      <c r="F21">
        <v>8190000</v>
      </c>
      <c r="G21">
        <v>1.9638</v>
      </c>
      <c r="H21">
        <f t="shared" si="0"/>
        <v>0.19638</v>
      </c>
      <c r="I21">
        <v>13000000</v>
      </c>
      <c r="J21">
        <v>2.06</v>
      </c>
      <c r="K21">
        <f t="shared" si="1"/>
        <v>0.20599999999999999</v>
      </c>
      <c r="M21">
        <v>0.19638</v>
      </c>
      <c r="N21">
        <v>0.20599999999999999</v>
      </c>
      <c r="O21" s="2">
        <f t="shared" si="2"/>
        <v>0.20118999999999998</v>
      </c>
      <c r="P21">
        <f t="shared" si="3"/>
        <v>6.80236723501458E-3</v>
      </c>
      <c r="Q21" s="2">
        <f t="shared" si="4"/>
        <v>4.8099999999999948E-3</v>
      </c>
      <c r="R21" t="s">
        <v>301</v>
      </c>
    </row>
    <row r="22" spans="2:18" x14ac:dyDescent="0.25">
      <c r="B22" t="s">
        <v>190</v>
      </c>
      <c r="C22" t="s">
        <v>187</v>
      </c>
      <c r="D22" t="s">
        <v>188</v>
      </c>
      <c r="F22">
        <v>16300000</v>
      </c>
      <c r="G22">
        <v>2.1259999999999999</v>
      </c>
      <c r="H22">
        <f t="shared" si="0"/>
        <v>0.21259999999999998</v>
      </c>
      <c r="I22">
        <v>19300000</v>
      </c>
      <c r="J22">
        <v>2.1859999999999999</v>
      </c>
      <c r="K22">
        <f t="shared" si="1"/>
        <v>0.21859999999999999</v>
      </c>
      <c r="M22">
        <v>0.21259999999999998</v>
      </c>
      <c r="N22">
        <v>0.21859999999999999</v>
      </c>
      <c r="O22" s="2">
        <f t="shared" si="2"/>
        <v>0.21559999999999999</v>
      </c>
      <c r="P22">
        <f t="shared" si="3"/>
        <v>4.2426406871192892E-3</v>
      </c>
      <c r="Q22" s="2">
        <f t="shared" si="4"/>
        <v>3.0000000000000027E-3</v>
      </c>
      <c r="R22" t="s">
        <v>301</v>
      </c>
    </row>
    <row r="23" spans="2:18" x14ac:dyDescent="0.25">
      <c r="B23" t="s">
        <v>193</v>
      </c>
      <c r="C23" t="s">
        <v>477</v>
      </c>
      <c r="D23" s="3" t="s">
        <v>818</v>
      </c>
      <c r="F23">
        <v>6440000</v>
      </c>
      <c r="G23">
        <v>1.9288000000000001</v>
      </c>
      <c r="H23">
        <f t="shared" si="0"/>
        <v>0.19288</v>
      </c>
      <c r="I23">
        <v>2380000</v>
      </c>
      <c r="J23">
        <v>1.8475999999999999</v>
      </c>
      <c r="K23">
        <f t="shared" si="1"/>
        <v>0.18475999999999998</v>
      </c>
      <c r="M23">
        <v>0.19288</v>
      </c>
      <c r="N23">
        <v>0.18475999999999998</v>
      </c>
      <c r="O23" s="2">
        <f t="shared" si="2"/>
        <v>0.18881999999999999</v>
      </c>
      <c r="P23">
        <f t="shared" si="3"/>
        <v>5.7417070632347772E-3</v>
      </c>
      <c r="Q23" s="2">
        <f t="shared" si="4"/>
        <v>4.060000000000008E-3</v>
      </c>
      <c r="R23" t="s">
        <v>111</v>
      </c>
    </row>
    <row r="24" spans="2:18" x14ac:dyDescent="0.25">
      <c r="B24" t="s">
        <v>197</v>
      </c>
      <c r="C24" t="s">
        <v>478</v>
      </c>
      <c r="D24" t="s">
        <v>338</v>
      </c>
      <c r="E24" t="s">
        <v>479</v>
      </c>
      <c r="F24">
        <v>21890000</v>
      </c>
      <c r="G24">
        <v>2.2378</v>
      </c>
      <c r="H24">
        <f t="shared" si="0"/>
        <v>0.22378000000000001</v>
      </c>
      <c r="I24">
        <v>34100000</v>
      </c>
      <c r="J24">
        <v>2.4820000000000002</v>
      </c>
      <c r="K24">
        <f t="shared" si="1"/>
        <v>0.2482</v>
      </c>
      <c r="M24">
        <v>0.22378000000000001</v>
      </c>
      <c r="N24">
        <v>0.2482</v>
      </c>
      <c r="O24" s="2">
        <f t="shared" si="2"/>
        <v>0.23599000000000001</v>
      </c>
      <c r="P24">
        <f t="shared" si="3"/>
        <v>1.7267547596575488E-2</v>
      </c>
      <c r="Q24" s="2">
        <f t="shared" si="4"/>
        <v>1.2209999999999997E-2</v>
      </c>
      <c r="R24" t="s">
        <v>111</v>
      </c>
    </row>
    <row r="25" spans="2:18" x14ac:dyDescent="0.25">
      <c r="B25" t="s">
        <v>199</v>
      </c>
      <c r="C25" t="s">
        <v>481</v>
      </c>
      <c r="D25" t="s">
        <v>480</v>
      </c>
      <c r="E25" t="s">
        <v>482</v>
      </c>
      <c r="F25">
        <v>133800000</v>
      </c>
      <c r="G25">
        <v>4.476</v>
      </c>
      <c r="H25">
        <f t="shared" si="0"/>
        <v>0.4476</v>
      </c>
      <c r="I25">
        <v>171000000</v>
      </c>
      <c r="J25">
        <v>5.22</v>
      </c>
      <c r="K25">
        <f t="shared" si="1"/>
        <v>0.52200000000000002</v>
      </c>
      <c r="M25">
        <v>0.4476</v>
      </c>
      <c r="N25">
        <v>0.52200000000000002</v>
      </c>
      <c r="O25" s="2">
        <f t="shared" si="2"/>
        <v>0.48480000000000001</v>
      </c>
      <c r="P25">
        <f t="shared" si="3"/>
        <v>5.2608744520279152E-2</v>
      </c>
      <c r="Q25" s="2">
        <f t="shared" si="4"/>
        <v>3.7200000000000011E-2</v>
      </c>
      <c r="R25" t="s">
        <v>111</v>
      </c>
    </row>
    <row r="26" spans="2:18" x14ac:dyDescent="0.25">
      <c r="B26" t="s">
        <v>204</v>
      </c>
      <c r="C26" t="s">
        <v>484</v>
      </c>
      <c r="D26" t="s">
        <v>505</v>
      </c>
      <c r="E26" t="s">
        <v>506</v>
      </c>
      <c r="F26">
        <v>17910000</v>
      </c>
      <c r="G26">
        <v>5.9775</v>
      </c>
      <c r="H26">
        <f t="shared" si="0"/>
        <v>0.59775</v>
      </c>
      <c r="I26">
        <v>32870000</v>
      </c>
      <c r="J26">
        <v>9.7174999999999994</v>
      </c>
      <c r="K26">
        <f t="shared" si="1"/>
        <v>0.97174999999999989</v>
      </c>
      <c r="M26">
        <v>0.59775</v>
      </c>
      <c r="N26">
        <v>0.97174999999999989</v>
      </c>
      <c r="O26" s="2">
        <f t="shared" si="2"/>
        <v>0.78474999999999995</v>
      </c>
      <c r="P26">
        <f t="shared" si="3"/>
        <v>0.26445793616376845</v>
      </c>
      <c r="Q26" s="2">
        <f t="shared" si="4"/>
        <v>0.18699999999999975</v>
      </c>
      <c r="R26" t="s">
        <v>112</v>
      </c>
    </row>
    <row r="27" spans="2:18" x14ac:dyDescent="0.25">
      <c r="B27" t="s">
        <v>208</v>
      </c>
      <c r="C27" t="s">
        <v>487</v>
      </c>
      <c r="D27" t="s">
        <v>486</v>
      </c>
      <c r="E27" t="s">
        <v>488</v>
      </c>
      <c r="F27">
        <v>11150000</v>
      </c>
      <c r="G27">
        <v>2.9237500000000001</v>
      </c>
      <c r="H27">
        <f t="shared" si="0"/>
        <v>0.292375</v>
      </c>
      <c r="I27">
        <v>5890000</v>
      </c>
      <c r="J27">
        <v>1.6087499999999999</v>
      </c>
      <c r="K27">
        <f t="shared" si="1"/>
        <v>0.16087499999999999</v>
      </c>
      <c r="M27">
        <v>0.292375</v>
      </c>
      <c r="N27">
        <v>0.16087499999999999</v>
      </c>
      <c r="O27" s="2">
        <f t="shared" si="2"/>
        <v>0.22662499999999999</v>
      </c>
      <c r="P27">
        <f t="shared" si="3"/>
        <v>9.2984541726031017E-2</v>
      </c>
      <c r="Q27" s="2">
        <f t="shared" si="4"/>
        <v>6.5750000000000003E-2</v>
      </c>
      <c r="R27" t="s">
        <v>258</v>
      </c>
    </row>
    <row r="28" spans="2:18" x14ac:dyDescent="0.25">
      <c r="B28" t="s">
        <v>212</v>
      </c>
      <c r="C28" t="s">
        <v>504</v>
      </c>
      <c r="D28" t="s">
        <v>483</v>
      </c>
      <c r="E28" t="s">
        <v>485</v>
      </c>
      <c r="F28">
        <v>3493000</v>
      </c>
      <c r="G28">
        <v>2.3732500000000001</v>
      </c>
      <c r="H28">
        <f t="shared" si="0"/>
        <v>0.23732500000000001</v>
      </c>
      <c r="I28">
        <v>5100000</v>
      </c>
      <c r="J28">
        <v>2.7749999999999999</v>
      </c>
      <c r="K28">
        <f t="shared" si="1"/>
        <v>0.27750000000000002</v>
      </c>
      <c r="M28">
        <v>0.23732500000000001</v>
      </c>
      <c r="N28">
        <v>0.27750000000000002</v>
      </c>
      <c r="O28" s="2">
        <f t="shared" si="2"/>
        <v>0.25741250000000004</v>
      </c>
      <c r="P28">
        <f t="shared" si="3"/>
        <v>2.8408014934169556E-2</v>
      </c>
      <c r="Q28" s="2">
        <f t="shared" si="4"/>
        <v>2.0087500000000005E-2</v>
      </c>
      <c r="R28" t="s">
        <v>112</v>
      </c>
    </row>
    <row r="29" spans="2:18" x14ac:dyDescent="0.25">
      <c r="B29" t="s">
        <v>217</v>
      </c>
      <c r="C29" t="s">
        <v>503</v>
      </c>
      <c r="D29" t="s">
        <v>502</v>
      </c>
      <c r="E29" t="s">
        <v>490</v>
      </c>
      <c r="F29">
        <v>6828000</v>
      </c>
      <c r="G29">
        <v>1.9365600000000001</v>
      </c>
      <c r="H29">
        <f t="shared" si="0"/>
        <v>0.19365599999999999</v>
      </c>
      <c r="I29">
        <v>8123000</v>
      </c>
      <c r="J29">
        <v>1.9624600000000001</v>
      </c>
      <c r="K29">
        <f t="shared" si="1"/>
        <v>0.196246</v>
      </c>
      <c r="M29">
        <v>0.19365599999999999</v>
      </c>
      <c r="N29">
        <v>0.196246</v>
      </c>
      <c r="O29" s="2">
        <f t="shared" si="2"/>
        <v>0.19495099999999999</v>
      </c>
      <c r="P29">
        <f t="shared" si="3"/>
        <v>1.8314065632731645E-3</v>
      </c>
      <c r="Q29" s="2">
        <f t="shared" si="4"/>
        <v>1.2950000000000045E-3</v>
      </c>
      <c r="R29" t="s">
        <v>111</v>
      </c>
    </row>
    <row r="30" spans="2:18" x14ac:dyDescent="0.25">
      <c r="B30" t="s">
        <v>221</v>
      </c>
      <c r="C30" t="s">
        <v>489</v>
      </c>
      <c r="D30" t="s">
        <v>434</v>
      </c>
      <c r="F30">
        <v>4214000</v>
      </c>
      <c r="G30">
        <v>3.6070000000000002</v>
      </c>
      <c r="H30">
        <f t="shared" si="0"/>
        <v>0.36070000000000002</v>
      </c>
      <c r="I30">
        <v>5210000</v>
      </c>
      <c r="J30">
        <v>4.1050000000000004</v>
      </c>
      <c r="K30">
        <f t="shared" si="1"/>
        <v>0.41050000000000003</v>
      </c>
      <c r="M30">
        <v>0.36070000000000002</v>
      </c>
      <c r="N30">
        <v>0.41050000000000003</v>
      </c>
      <c r="O30" s="2">
        <f t="shared" si="2"/>
        <v>0.38560000000000005</v>
      </c>
      <c r="P30">
        <f t="shared" si="3"/>
        <v>3.5213917703090077E-2</v>
      </c>
      <c r="Q30" s="2">
        <f t="shared" si="4"/>
        <v>2.4900000000000005E-2</v>
      </c>
      <c r="R30" t="s">
        <v>90</v>
      </c>
    </row>
    <row r="31" spans="2:18" s="29" customFormat="1" x14ac:dyDescent="0.25">
      <c r="B31" s="29" t="s">
        <v>226</v>
      </c>
      <c r="C31" s="29" t="s">
        <v>491</v>
      </c>
      <c r="D31" s="29" t="s">
        <v>992</v>
      </c>
      <c r="E31" s="29" t="s">
        <v>492</v>
      </c>
      <c r="F31" s="29">
        <v>548500000</v>
      </c>
      <c r="G31" s="29">
        <v>12.77</v>
      </c>
      <c r="H31" s="29">
        <f t="shared" si="0"/>
        <v>1.2769999999999999</v>
      </c>
      <c r="I31" s="29">
        <v>1237100000</v>
      </c>
      <c r="J31" s="29">
        <v>26.542000000000002</v>
      </c>
      <c r="K31" s="29">
        <f t="shared" si="1"/>
        <v>2.6542000000000003</v>
      </c>
      <c r="M31" s="29">
        <v>1.2769999999999999</v>
      </c>
      <c r="N31" s="29">
        <v>2.6542000000000003</v>
      </c>
      <c r="O31" s="30">
        <f t="shared" si="2"/>
        <v>1.9656000000000002</v>
      </c>
      <c r="P31" s="29">
        <f t="shared" si="3"/>
        <v>0.97382745905011303</v>
      </c>
      <c r="Q31" s="30">
        <f t="shared" si="4"/>
        <v>0.68859999999999977</v>
      </c>
      <c r="R31" s="29" t="s">
        <v>111</v>
      </c>
    </row>
    <row r="32" spans="2:18" s="29" customFormat="1" x14ac:dyDescent="0.25">
      <c r="B32" s="29" t="s">
        <v>229</v>
      </c>
      <c r="C32" s="29" t="s">
        <v>507</v>
      </c>
      <c r="D32" s="31" t="s">
        <v>435</v>
      </c>
      <c r="F32" s="29">
        <v>473263</v>
      </c>
      <c r="G32" s="29">
        <v>1.8094652600000001</v>
      </c>
      <c r="H32" s="29">
        <f t="shared" si="0"/>
        <v>0.180946526</v>
      </c>
      <c r="I32" s="29">
        <v>986492</v>
      </c>
      <c r="J32" s="29">
        <v>1.8197298399999999</v>
      </c>
      <c r="K32" s="29">
        <f t="shared" si="1"/>
        <v>0.181972984</v>
      </c>
      <c r="M32" s="29">
        <v>0.180946526</v>
      </c>
      <c r="N32" s="29">
        <v>0.181972984</v>
      </c>
      <c r="O32" s="30">
        <f t="shared" si="2"/>
        <v>0.181459755</v>
      </c>
      <c r="P32" s="29">
        <f t="shared" si="3"/>
        <v>7.2581541240318668E-4</v>
      </c>
      <c r="Q32" s="30">
        <f t="shared" si="4"/>
        <v>5.1322900000000382E-4</v>
      </c>
      <c r="R32" s="29" t="s">
        <v>301</v>
      </c>
    </row>
    <row r="33" spans="2:18" s="29" customFormat="1" x14ac:dyDescent="0.25">
      <c r="B33" s="29" t="s">
        <v>334</v>
      </c>
      <c r="C33" s="29" t="s">
        <v>508</v>
      </c>
      <c r="D33" s="29" t="s">
        <v>493</v>
      </c>
      <c r="E33" s="29" t="s">
        <v>304</v>
      </c>
      <c r="F33" s="29">
        <v>4618000</v>
      </c>
      <c r="G33" s="29">
        <v>1.89236</v>
      </c>
      <c r="H33" s="29">
        <f t="shared" si="0"/>
        <v>0.18923599999999999</v>
      </c>
      <c r="I33" s="29">
        <v>5901000</v>
      </c>
      <c r="J33" s="29">
        <v>1.9180200000000001</v>
      </c>
      <c r="K33" s="29">
        <f t="shared" si="1"/>
        <v>0.191802</v>
      </c>
      <c r="M33" s="29">
        <v>0.18923599999999999</v>
      </c>
      <c r="N33" s="29">
        <v>0.191802</v>
      </c>
      <c r="O33" s="30">
        <f t="shared" si="2"/>
        <v>0.19051899999999999</v>
      </c>
      <c r="P33" s="29">
        <f t="shared" si="3"/>
        <v>1.8144360005246899E-3</v>
      </c>
      <c r="Q33" s="30">
        <f t="shared" si="4"/>
        <v>1.2830000000000061E-3</v>
      </c>
      <c r="R33" s="29" t="s">
        <v>111</v>
      </c>
    </row>
    <row r="34" spans="2:18" x14ac:dyDescent="0.25">
      <c r="B34" t="s">
        <v>233</v>
      </c>
      <c r="C34" t="s">
        <v>494</v>
      </c>
      <c r="D34" t="s">
        <v>267</v>
      </c>
      <c r="F34">
        <v>12940000</v>
      </c>
      <c r="G34">
        <v>2.0588000000000002</v>
      </c>
      <c r="H34">
        <f t="shared" si="0"/>
        <v>0.20588000000000004</v>
      </c>
      <c r="I34">
        <v>72010000</v>
      </c>
      <c r="J34">
        <v>3.2402000000000002</v>
      </c>
      <c r="K34">
        <f t="shared" si="1"/>
        <v>0.32402000000000003</v>
      </c>
      <c r="M34">
        <v>0.20588000000000004</v>
      </c>
      <c r="N34">
        <v>0.32402000000000003</v>
      </c>
      <c r="O34" s="2">
        <f t="shared" si="2"/>
        <v>0.26495000000000002</v>
      </c>
      <c r="P34">
        <f t="shared" si="3"/>
        <v>8.3537595129378861E-2</v>
      </c>
      <c r="Q34" s="2">
        <f t="shared" si="4"/>
        <v>5.9070000000000095E-2</v>
      </c>
      <c r="R34" t="s">
        <v>111</v>
      </c>
    </row>
    <row r="35" spans="2:18" x14ac:dyDescent="0.25">
      <c r="B35" t="s">
        <v>237</v>
      </c>
      <c r="C35" t="s">
        <v>495</v>
      </c>
      <c r="D35" t="s">
        <v>343</v>
      </c>
      <c r="F35">
        <v>5395000</v>
      </c>
      <c r="G35">
        <v>1.6743749999999999</v>
      </c>
      <c r="H35">
        <f t="shared" si="0"/>
        <v>0.16743749999999999</v>
      </c>
      <c r="I35">
        <v>7101000</v>
      </c>
      <c r="J35">
        <v>1.8876250000000001</v>
      </c>
      <c r="K35">
        <f t="shared" si="1"/>
        <v>0.18876250000000003</v>
      </c>
      <c r="M35">
        <v>0.16743749999999999</v>
      </c>
      <c r="N35">
        <v>0.18876250000000003</v>
      </c>
      <c r="O35" s="2">
        <f t="shared" si="2"/>
        <v>0.17810000000000001</v>
      </c>
      <c r="P35">
        <f t="shared" si="3"/>
        <v>1.5079052108803153E-2</v>
      </c>
      <c r="Q35" s="2">
        <f t="shared" si="4"/>
        <v>1.0662500000000019E-2</v>
      </c>
      <c r="R35" t="s">
        <v>260</v>
      </c>
    </row>
    <row r="36" spans="2:18" x14ac:dyDescent="0.25">
      <c r="B36" t="s">
        <v>336</v>
      </c>
      <c r="C36" t="s">
        <v>496</v>
      </c>
      <c r="D36" t="s">
        <v>509</v>
      </c>
      <c r="F36">
        <v>10270000</v>
      </c>
      <c r="G36">
        <v>2.7037499999999999</v>
      </c>
      <c r="H36">
        <f t="shared" si="0"/>
        <v>0.27037499999999998</v>
      </c>
      <c r="I36">
        <v>14920000</v>
      </c>
      <c r="J36">
        <v>3.86625</v>
      </c>
      <c r="K36">
        <f t="shared" si="1"/>
        <v>0.386625</v>
      </c>
      <c r="M36">
        <v>0.27037499999999998</v>
      </c>
      <c r="N36">
        <v>0.386625</v>
      </c>
      <c r="O36" s="2">
        <f t="shared" si="2"/>
        <v>0.32850000000000001</v>
      </c>
      <c r="P36">
        <f t="shared" si="3"/>
        <v>8.2201163312935921E-2</v>
      </c>
      <c r="Q36" s="2">
        <f t="shared" si="4"/>
        <v>5.8124999999999837E-2</v>
      </c>
      <c r="R36" t="s">
        <v>262</v>
      </c>
    </row>
    <row r="37" spans="2:18" x14ac:dyDescent="0.25">
      <c r="B37" t="s">
        <v>337</v>
      </c>
      <c r="C37" t="s">
        <v>510</v>
      </c>
      <c r="D37" t="s">
        <v>511</v>
      </c>
      <c r="F37">
        <v>11880000</v>
      </c>
      <c r="G37">
        <v>2.0626666666666669</v>
      </c>
      <c r="H37">
        <f t="shared" si="0"/>
        <v>0.20626666666666668</v>
      </c>
      <c r="I37">
        <v>21000000</v>
      </c>
      <c r="J37">
        <v>2.2200000000000002</v>
      </c>
      <c r="K37">
        <f t="shared" si="1"/>
        <v>0.22200000000000003</v>
      </c>
      <c r="M37">
        <v>0.20626666666666668</v>
      </c>
      <c r="N37">
        <v>0.22200000000000003</v>
      </c>
      <c r="O37" s="2">
        <f t="shared" si="2"/>
        <v>0.21413333333333334</v>
      </c>
      <c r="P37">
        <f t="shared" si="3"/>
        <v>1.1125146690668358E-2</v>
      </c>
      <c r="Q37" s="2">
        <f t="shared" si="4"/>
        <v>7.8666666666666728E-3</v>
      </c>
      <c r="R37" t="s">
        <v>513</v>
      </c>
    </row>
    <row r="38" spans="2:18" x14ac:dyDescent="0.25">
      <c r="B38" t="s">
        <v>340</v>
      </c>
      <c r="C38" t="s">
        <v>497</v>
      </c>
      <c r="D38" t="s">
        <v>512</v>
      </c>
      <c r="F38">
        <v>3757000</v>
      </c>
      <c r="G38">
        <v>3.3784999999999998</v>
      </c>
      <c r="H38">
        <f t="shared" si="0"/>
        <v>0.33784999999999998</v>
      </c>
      <c r="I38">
        <v>1334000</v>
      </c>
      <c r="J38">
        <v>2.1669999999999998</v>
      </c>
      <c r="K38">
        <f t="shared" si="1"/>
        <v>0.21669999999999998</v>
      </c>
      <c r="M38">
        <v>0.33784999999999998</v>
      </c>
      <c r="N38">
        <v>0.21669999999999998</v>
      </c>
      <c r="O38" s="2">
        <f t="shared" si="2"/>
        <v>0.27727499999999999</v>
      </c>
      <c r="P38">
        <f t="shared" si="3"/>
        <v>8.5665986540750166E-2</v>
      </c>
      <c r="Q38" s="2">
        <f t="shared" si="4"/>
        <v>6.0574999999999948E-2</v>
      </c>
      <c r="R38" t="s">
        <v>90</v>
      </c>
    </row>
    <row r="39" spans="2:18" x14ac:dyDescent="0.25">
      <c r="D39" s="19" t="s">
        <v>439</v>
      </c>
      <c r="E39" s="19"/>
      <c r="F39" s="19"/>
      <c r="G39" s="19"/>
      <c r="H39" s="19">
        <f>SUM(H4:H38)</f>
        <v>26.577676192666672</v>
      </c>
      <c r="I39" s="19"/>
      <c r="J39" s="19"/>
      <c r="K39" s="19">
        <f>SUM(K4:K38)</f>
        <v>22.061635983999995</v>
      </c>
      <c r="L39" s="19"/>
      <c r="M39" s="19">
        <v>26.577676192666672</v>
      </c>
      <c r="N39" s="19">
        <v>27.061435983999996</v>
      </c>
      <c r="O39" s="20">
        <f t="shared" si="2"/>
        <v>26.819556088333336</v>
      </c>
      <c r="P39" s="19">
        <f t="shared" si="3"/>
        <v>0.34206982891718218</v>
      </c>
      <c r="Q39" s="20">
        <f t="shared" si="4"/>
        <v>0.24187989566666168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2:R60"/>
  <sheetViews>
    <sheetView topLeftCell="A36" workbookViewId="0">
      <selection activeCell="C50" sqref="C50:O52"/>
    </sheetView>
  </sheetViews>
  <sheetFormatPr defaultRowHeight="15" x14ac:dyDescent="0.25"/>
  <cols>
    <col min="3" max="3" width="11.28515625" customWidth="1"/>
    <col min="4" max="4" width="24.7109375" customWidth="1"/>
    <col min="5" max="5" width="15.85546875" customWidth="1"/>
    <col min="6" max="6" width="11.7109375" customWidth="1"/>
    <col min="7" max="16" width="11.140625" customWidth="1"/>
    <col min="17" max="17" width="16.42578125" customWidth="1"/>
  </cols>
  <sheetData>
    <row r="2" spans="2:18" x14ac:dyDescent="0.25">
      <c r="B2" s="21" t="s">
        <v>10</v>
      </c>
    </row>
    <row r="3" spans="2:18" x14ac:dyDescent="0.25">
      <c r="B3" s="13" t="s">
        <v>55</v>
      </c>
      <c r="C3" s="13" t="s">
        <v>276</v>
      </c>
      <c r="D3" s="13" t="s">
        <v>119</v>
      </c>
      <c r="E3" s="13" t="s">
        <v>3</v>
      </c>
      <c r="F3" s="13" t="s">
        <v>257</v>
      </c>
      <c r="G3" s="13" t="s">
        <v>517</v>
      </c>
      <c r="H3" s="13" t="s">
        <v>3</v>
      </c>
      <c r="I3" s="13" t="s">
        <v>257</v>
      </c>
      <c r="J3" s="13" t="s">
        <v>517</v>
      </c>
      <c r="K3" s="13"/>
      <c r="L3" s="13" t="s">
        <v>517</v>
      </c>
      <c r="M3" s="13" t="s">
        <v>517</v>
      </c>
      <c r="N3" s="13" t="s">
        <v>605</v>
      </c>
      <c r="O3" s="13" t="s">
        <v>1</v>
      </c>
      <c r="P3" s="13" t="s">
        <v>274</v>
      </c>
      <c r="Q3" s="13" t="s">
        <v>603</v>
      </c>
      <c r="R3" s="13"/>
    </row>
    <row r="4" spans="2:18" x14ac:dyDescent="0.25">
      <c r="B4">
        <f>0+1</f>
        <v>1</v>
      </c>
      <c r="C4" t="s">
        <v>303</v>
      </c>
      <c r="D4" t="s">
        <v>370</v>
      </c>
      <c r="E4">
        <v>3995000</v>
      </c>
      <c r="F4">
        <v>1.4990000000000001</v>
      </c>
      <c r="G4">
        <f>(F4*100)/1000</f>
        <v>0.14990000000000001</v>
      </c>
      <c r="H4">
        <v>2016000</v>
      </c>
      <c r="I4">
        <v>1.252</v>
      </c>
      <c r="J4">
        <f>(I4*100)/1000</f>
        <v>0.12520000000000001</v>
      </c>
      <c r="L4">
        <v>0.14990000000000001</v>
      </c>
      <c r="M4">
        <v>0.12520000000000001</v>
      </c>
      <c r="N4" s="2">
        <f>AVERAGE(L4:M4)</f>
        <v>0.13755000000000001</v>
      </c>
      <c r="O4">
        <f>STDEV(L4:M4)</f>
        <v>1.7465537495307725E-2</v>
      </c>
      <c r="P4" s="2">
        <f>O4/SQRT(COUNT(L4:M4))</f>
        <v>1.235E-2</v>
      </c>
      <c r="Q4" t="s">
        <v>96</v>
      </c>
    </row>
    <row r="5" spans="2:18" x14ac:dyDescent="0.25">
      <c r="B5">
        <f>B4+1</f>
        <v>2</v>
      </c>
      <c r="C5" t="s">
        <v>567</v>
      </c>
      <c r="D5" t="s">
        <v>298</v>
      </c>
      <c r="E5">
        <v>528700000</v>
      </c>
      <c r="F5">
        <v>28.434999999999999</v>
      </c>
      <c r="G5">
        <f t="shared" ref="G5:G59" si="0">(F5*100)/1000</f>
        <v>2.8435000000000001</v>
      </c>
      <c r="H5">
        <v>349000000</v>
      </c>
      <c r="I5">
        <v>19.45</v>
      </c>
      <c r="J5">
        <f t="shared" ref="J5:J59" si="1">(I5*100)/1000</f>
        <v>1.9450000000000001</v>
      </c>
      <c r="L5">
        <v>2.8435000000000001</v>
      </c>
      <c r="M5">
        <v>1.9450000000000001</v>
      </c>
      <c r="N5" s="2">
        <f t="shared" ref="N5:N60" si="2">AVERAGE(L5:M5)</f>
        <v>2.39425</v>
      </c>
      <c r="O5">
        <f t="shared" ref="O5:O60" si="3">STDEV(L5:M5)</f>
        <v>0.6353354428961141</v>
      </c>
      <c r="P5" s="2">
        <f t="shared" ref="P5:P60" si="4">O5/SQRT(COUNT(L5:M5))</f>
        <v>0.44925000000000076</v>
      </c>
      <c r="Q5" t="s">
        <v>259</v>
      </c>
    </row>
    <row r="6" spans="2:18" x14ac:dyDescent="0.25">
      <c r="B6">
        <f t="shared" ref="B6:B59" si="5">B5+1</f>
        <v>3</v>
      </c>
      <c r="C6" t="s">
        <v>568</v>
      </c>
      <c r="D6" t="s">
        <v>80</v>
      </c>
      <c r="E6">
        <v>2241000000</v>
      </c>
      <c r="F6">
        <v>233.1</v>
      </c>
      <c r="G6">
        <f t="shared" si="0"/>
        <v>23.31</v>
      </c>
      <c r="H6">
        <v>2004000000</v>
      </c>
      <c r="I6">
        <v>209.4</v>
      </c>
      <c r="J6">
        <f t="shared" si="1"/>
        <v>20.94</v>
      </c>
      <c r="L6">
        <v>23.31</v>
      </c>
      <c r="M6">
        <v>20.94</v>
      </c>
      <c r="N6" s="2">
        <f t="shared" si="2"/>
        <v>22.125</v>
      </c>
      <c r="O6">
        <f t="shared" si="3"/>
        <v>1.6758430714121157</v>
      </c>
      <c r="P6" s="2">
        <f t="shared" si="4"/>
        <v>1.1849999999999985</v>
      </c>
      <c r="Q6" t="s">
        <v>73</v>
      </c>
    </row>
    <row r="7" spans="2:18" x14ac:dyDescent="0.25">
      <c r="B7">
        <f t="shared" si="5"/>
        <v>4</v>
      </c>
      <c r="C7" t="s">
        <v>569</v>
      </c>
      <c r="D7" t="s">
        <v>86</v>
      </c>
      <c r="E7" s="22">
        <v>1031000000</v>
      </c>
      <c r="F7">
        <v>208</v>
      </c>
      <c r="G7">
        <f t="shared" si="0"/>
        <v>20.8</v>
      </c>
      <c r="H7">
        <v>759300000</v>
      </c>
      <c r="I7">
        <v>153.66</v>
      </c>
      <c r="J7">
        <f t="shared" si="1"/>
        <v>15.366</v>
      </c>
      <c r="L7">
        <v>20.8</v>
      </c>
      <c r="M7">
        <v>15.366</v>
      </c>
      <c r="N7" s="2">
        <f t="shared" si="2"/>
        <v>18.082999999999998</v>
      </c>
      <c r="O7">
        <f t="shared" si="3"/>
        <v>3.8424182489677161</v>
      </c>
      <c r="P7" s="2">
        <f t="shared" si="4"/>
        <v>2.7170000000000116</v>
      </c>
      <c r="Q7" t="s">
        <v>109</v>
      </c>
    </row>
    <row r="8" spans="2:18" x14ac:dyDescent="0.25">
      <c r="B8">
        <f t="shared" si="5"/>
        <v>5</v>
      </c>
      <c r="C8" t="s">
        <v>307</v>
      </c>
      <c r="D8" t="s">
        <v>518</v>
      </c>
      <c r="E8">
        <v>36770000</v>
      </c>
      <c r="F8">
        <v>5.5960000000000001</v>
      </c>
      <c r="G8">
        <f t="shared" si="0"/>
        <v>0.55959999999999999</v>
      </c>
      <c r="H8">
        <v>72040000</v>
      </c>
      <c r="I8">
        <v>10.005000000000001</v>
      </c>
      <c r="J8">
        <f t="shared" si="1"/>
        <v>1.0005000000000002</v>
      </c>
      <c r="L8">
        <v>0.55959999999999999</v>
      </c>
      <c r="M8">
        <v>1.0005000000000002</v>
      </c>
      <c r="N8" s="2">
        <f t="shared" si="2"/>
        <v>0.78005000000000013</v>
      </c>
      <c r="O8">
        <f t="shared" si="3"/>
        <v>0.31176337982514885</v>
      </c>
      <c r="P8" s="2">
        <f t="shared" si="4"/>
        <v>0.22045000000000001</v>
      </c>
      <c r="Q8" t="s">
        <v>96</v>
      </c>
    </row>
    <row r="9" spans="2:18" x14ac:dyDescent="0.25">
      <c r="B9">
        <f t="shared" si="5"/>
        <v>6</v>
      </c>
      <c r="C9" t="s">
        <v>519</v>
      </c>
      <c r="D9" t="s">
        <v>374</v>
      </c>
      <c r="E9">
        <v>113100000</v>
      </c>
      <c r="F9">
        <v>29.774999999999999</v>
      </c>
      <c r="G9">
        <f t="shared" si="0"/>
        <v>2.9775</v>
      </c>
      <c r="H9">
        <v>54020000</v>
      </c>
      <c r="I9">
        <v>15.005000000000001</v>
      </c>
      <c r="J9">
        <f t="shared" si="1"/>
        <v>1.5004999999999999</v>
      </c>
      <c r="L9">
        <v>2.9775</v>
      </c>
      <c r="M9">
        <v>1.5004999999999999</v>
      </c>
      <c r="N9" s="2">
        <f t="shared" si="2"/>
        <v>2.2389999999999999</v>
      </c>
      <c r="O9">
        <f t="shared" si="3"/>
        <v>1.0443967158125318</v>
      </c>
      <c r="P9" s="2">
        <f t="shared" si="4"/>
        <v>0.73850000000000071</v>
      </c>
      <c r="Q9" t="s">
        <v>514</v>
      </c>
    </row>
    <row r="10" spans="2:18" x14ac:dyDescent="0.25">
      <c r="B10">
        <f t="shared" si="5"/>
        <v>7</v>
      </c>
      <c r="C10" t="s">
        <v>520</v>
      </c>
      <c r="D10" t="s">
        <v>377</v>
      </c>
      <c r="E10">
        <v>25070000</v>
      </c>
      <c r="F10">
        <v>3.254</v>
      </c>
      <c r="G10">
        <f t="shared" si="0"/>
        <v>0.32539999999999997</v>
      </c>
      <c r="H10">
        <v>63010000</v>
      </c>
      <c r="I10">
        <v>5.1505000000000001</v>
      </c>
      <c r="J10">
        <f t="shared" si="1"/>
        <v>0.51505000000000001</v>
      </c>
      <c r="L10">
        <v>0.32539999999999997</v>
      </c>
      <c r="M10">
        <v>0.51505000000000001</v>
      </c>
      <c r="N10" s="2">
        <f t="shared" si="2"/>
        <v>0.42022499999999996</v>
      </c>
      <c r="O10">
        <f t="shared" si="3"/>
        <v>0.13410280105202896</v>
      </c>
      <c r="P10" s="2">
        <f t="shared" si="4"/>
        <v>9.4825000000000145E-2</v>
      </c>
      <c r="Q10" t="s">
        <v>259</v>
      </c>
    </row>
    <row r="11" spans="2:18" x14ac:dyDescent="0.25">
      <c r="B11">
        <f t="shared" si="5"/>
        <v>8</v>
      </c>
      <c r="C11" t="s">
        <v>570</v>
      </c>
      <c r="D11" t="s">
        <v>379</v>
      </c>
      <c r="E11">
        <v>160600000</v>
      </c>
      <c r="F11">
        <v>19.059999999999999</v>
      </c>
      <c r="G11">
        <f t="shared" si="0"/>
        <v>1.9059999999999997</v>
      </c>
      <c r="H11">
        <v>99750000</v>
      </c>
      <c r="I11">
        <v>12.975</v>
      </c>
      <c r="J11">
        <f t="shared" si="1"/>
        <v>1.2975000000000001</v>
      </c>
      <c r="L11">
        <v>1.9059999999999997</v>
      </c>
      <c r="M11">
        <v>1.2975000000000001</v>
      </c>
      <c r="N11" s="2">
        <f t="shared" si="2"/>
        <v>1.60175</v>
      </c>
      <c r="O11">
        <f t="shared" si="3"/>
        <v>0.43027447635201271</v>
      </c>
      <c r="P11" s="2">
        <f t="shared" si="4"/>
        <v>0.30424999999999897</v>
      </c>
      <c r="Q11" t="s">
        <v>380</v>
      </c>
    </row>
    <row r="12" spans="2:18" x14ac:dyDescent="0.25">
      <c r="B12">
        <f t="shared" si="5"/>
        <v>9</v>
      </c>
      <c r="C12" t="s">
        <v>521</v>
      </c>
      <c r="D12" t="s">
        <v>382</v>
      </c>
      <c r="E12">
        <v>17010000</v>
      </c>
      <c r="F12">
        <v>4.7009999999999996</v>
      </c>
      <c r="G12">
        <f t="shared" si="0"/>
        <v>0.47009999999999996</v>
      </c>
      <c r="H12">
        <v>33200000</v>
      </c>
      <c r="I12">
        <v>6.32</v>
      </c>
      <c r="J12">
        <f t="shared" si="1"/>
        <v>0.63200000000000001</v>
      </c>
      <c r="L12">
        <v>0.47009999999999996</v>
      </c>
      <c r="M12">
        <v>0.63200000000000001</v>
      </c>
      <c r="N12" s="2">
        <f t="shared" si="2"/>
        <v>0.55105000000000004</v>
      </c>
      <c r="O12">
        <f t="shared" si="3"/>
        <v>0.11448058787410167</v>
      </c>
      <c r="P12" s="2">
        <f t="shared" si="4"/>
        <v>8.0949999999999731E-2</v>
      </c>
      <c r="Q12" t="s">
        <v>380</v>
      </c>
    </row>
    <row r="13" spans="2:18" x14ac:dyDescent="0.25">
      <c r="B13">
        <f t="shared" si="5"/>
        <v>10</v>
      </c>
      <c r="C13" t="s">
        <v>571</v>
      </c>
      <c r="D13" t="s">
        <v>96</v>
      </c>
      <c r="E13">
        <v>11710000</v>
      </c>
      <c r="F13">
        <v>2.4637500000000001</v>
      </c>
      <c r="G13">
        <f t="shared" si="0"/>
        <v>0.24637500000000001</v>
      </c>
      <c r="H13">
        <v>10050000</v>
      </c>
      <c r="I13">
        <v>2.2562500000000001</v>
      </c>
      <c r="J13">
        <f t="shared" si="1"/>
        <v>0.22562499999999999</v>
      </c>
      <c r="L13">
        <v>0.24637500000000001</v>
      </c>
      <c r="M13">
        <v>0.22562499999999999</v>
      </c>
      <c r="N13" s="2">
        <f t="shared" si="2"/>
        <v>0.23599999999999999</v>
      </c>
      <c r="O13">
        <f t="shared" si="3"/>
        <v>1.4672465709620875E-2</v>
      </c>
      <c r="P13" s="2">
        <f t="shared" si="4"/>
        <v>1.0375000000000009E-2</v>
      </c>
      <c r="Q13" t="s">
        <v>96</v>
      </c>
    </row>
    <row r="14" spans="2:18" x14ac:dyDescent="0.25">
      <c r="B14">
        <f t="shared" si="5"/>
        <v>11</v>
      </c>
      <c r="C14" t="s">
        <v>572</v>
      </c>
      <c r="D14" t="s">
        <v>25</v>
      </c>
      <c r="E14">
        <v>48730000</v>
      </c>
      <c r="F14">
        <v>2.2182499999999998</v>
      </c>
      <c r="G14">
        <f t="shared" si="0"/>
        <v>0.22182499999999999</v>
      </c>
      <c r="H14">
        <v>72010000</v>
      </c>
      <c r="I14">
        <v>2.8002500000000001</v>
      </c>
      <c r="J14">
        <f t="shared" si="1"/>
        <v>0.28002500000000002</v>
      </c>
      <c r="L14">
        <v>0.22182499999999999</v>
      </c>
      <c r="M14">
        <v>0.28002500000000002</v>
      </c>
      <c r="N14" s="2">
        <f t="shared" si="2"/>
        <v>0.25092500000000001</v>
      </c>
      <c r="O14">
        <f t="shared" si="3"/>
        <v>4.1153614665056813E-2</v>
      </c>
      <c r="P14" s="2">
        <f t="shared" si="4"/>
        <v>2.909999999999982E-2</v>
      </c>
      <c r="Q14" t="s">
        <v>414</v>
      </c>
    </row>
    <row r="15" spans="2:18" x14ac:dyDescent="0.25">
      <c r="B15">
        <f t="shared" si="5"/>
        <v>12</v>
      </c>
      <c r="C15" t="s">
        <v>522</v>
      </c>
      <c r="D15" t="s">
        <v>386</v>
      </c>
      <c r="E15">
        <v>66020000</v>
      </c>
      <c r="F15">
        <v>18.004999999999999</v>
      </c>
      <c r="G15">
        <f t="shared" si="0"/>
        <v>1.8005</v>
      </c>
      <c r="H15">
        <v>43030000</v>
      </c>
      <c r="I15">
        <v>12.2575</v>
      </c>
      <c r="J15">
        <f t="shared" si="1"/>
        <v>1.2257499999999999</v>
      </c>
      <c r="L15">
        <v>1.8005</v>
      </c>
      <c r="M15">
        <v>1.2257499999999999</v>
      </c>
      <c r="N15" s="2">
        <f t="shared" si="2"/>
        <v>1.5131250000000001</v>
      </c>
      <c r="O15">
        <f t="shared" si="3"/>
        <v>0.40640962248696738</v>
      </c>
      <c r="P15" s="2">
        <f t="shared" si="4"/>
        <v>0.28737499999999944</v>
      </c>
      <c r="Q15" t="s">
        <v>514</v>
      </c>
    </row>
    <row r="16" spans="2:18" x14ac:dyDescent="0.25">
      <c r="B16">
        <f t="shared" si="5"/>
        <v>13</v>
      </c>
      <c r="C16" t="s">
        <v>523</v>
      </c>
      <c r="D16" t="s">
        <v>388</v>
      </c>
      <c r="E16">
        <v>10730000</v>
      </c>
      <c r="F16">
        <v>2.3412500000000001</v>
      </c>
      <c r="G16">
        <f t="shared" si="0"/>
        <v>0.234125</v>
      </c>
      <c r="H16">
        <v>7790000</v>
      </c>
      <c r="I16">
        <v>1.9737499999999999</v>
      </c>
      <c r="J16">
        <f t="shared" si="1"/>
        <v>0.19737499999999999</v>
      </c>
      <c r="L16">
        <v>0.234125</v>
      </c>
      <c r="M16">
        <v>0.19737499999999999</v>
      </c>
      <c r="N16" s="2">
        <f t="shared" si="2"/>
        <v>0.21575</v>
      </c>
      <c r="O16">
        <f t="shared" si="3"/>
        <v>2.5986174208605627E-2</v>
      </c>
      <c r="P16" s="2">
        <f t="shared" si="4"/>
        <v>1.8375000000000002E-2</v>
      </c>
      <c r="Q16" t="s">
        <v>96</v>
      </c>
    </row>
    <row r="17" spans="2:17" x14ac:dyDescent="0.25">
      <c r="B17">
        <f t="shared" si="5"/>
        <v>14</v>
      </c>
      <c r="C17" t="s">
        <v>524</v>
      </c>
      <c r="D17" t="s">
        <v>525</v>
      </c>
      <c r="E17">
        <v>12860000</v>
      </c>
      <c r="F17">
        <v>7.93</v>
      </c>
      <c r="G17">
        <f t="shared" si="0"/>
        <v>0.79300000000000004</v>
      </c>
      <c r="H17">
        <v>4652000</v>
      </c>
      <c r="I17">
        <v>3.8260000000000001</v>
      </c>
      <c r="J17">
        <f t="shared" si="1"/>
        <v>0.3826</v>
      </c>
      <c r="L17">
        <v>0.79300000000000004</v>
      </c>
      <c r="M17">
        <v>0.3826</v>
      </c>
      <c r="N17" s="2">
        <f t="shared" si="2"/>
        <v>0.58779999999999999</v>
      </c>
      <c r="O17">
        <f t="shared" si="3"/>
        <v>0.29019662299895926</v>
      </c>
      <c r="P17" s="2">
        <f t="shared" si="4"/>
        <v>0.2052000000000001</v>
      </c>
      <c r="Q17" t="s">
        <v>526</v>
      </c>
    </row>
    <row r="18" spans="2:17" x14ac:dyDescent="0.25">
      <c r="B18">
        <f t="shared" si="5"/>
        <v>15</v>
      </c>
      <c r="C18" t="s">
        <v>573</v>
      </c>
      <c r="D18" t="s">
        <v>324</v>
      </c>
      <c r="E18">
        <v>14400000</v>
      </c>
      <c r="F18">
        <v>8.6999999999999993</v>
      </c>
      <c r="G18">
        <f t="shared" si="0"/>
        <v>0.86999999999999988</v>
      </c>
      <c r="H18">
        <v>8043000</v>
      </c>
      <c r="I18">
        <v>5.5214999999999996</v>
      </c>
      <c r="J18">
        <f t="shared" si="1"/>
        <v>0.55215000000000003</v>
      </c>
      <c r="L18">
        <v>0.86999999999999988</v>
      </c>
      <c r="M18">
        <v>0.55215000000000003</v>
      </c>
      <c r="N18" s="2">
        <f t="shared" si="2"/>
        <v>0.7110749999999999</v>
      </c>
      <c r="O18">
        <f t="shared" si="3"/>
        <v>0.22475389040014451</v>
      </c>
      <c r="P18" s="2">
        <f t="shared" si="4"/>
        <v>0.15892500000000026</v>
      </c>
      <c r="Q18" t="s">
        <v>526</v>
      </c>
    </row>
    <row r="19" spans="2:17" x14ac:dyDescent="0.25">
      <c r="B19">
        <f t="shared" si="5"/>
        <v>16</v>
      </c>
      <c r="C19" t="s">
        <v>574</v>
      </c>
      <c r="D19" t="s">
        <v>527</v>
      </c>
      <c r="E19">
        <v>16510000</v>
      </c>
      <c r="F19">
        <v>9.7550000000000008</v>
      </c>
      <c r="G19">
        <f t="shared" si="0"/>
        <v>0.97550000000000014</v>
      </c>
      <c r="H19">
        <v>24870000</v>
      </c>
      <c r="I19">
        <v>13.935</v>
      </c>
      <c r="J19">
        <f t="shared" si="1"/>
        <v>1.3935</v>
      </c>
      <c r="L19">
        <v>0.97550000000000014</v>
      </c>
      <c r="M19">
        <v>1.3935</v>
      </c>
      <c r="N19" s="2">
        <f t="shared" si="2"/>
        <v>1.1845000000000001</v>
      </c>
      <c r="O19">
        <f t="shared" si="3"/>
        <v>0.29557063453597565</v>
      </c>
      <c r="P19" s="2">
        <f t="shared" si="4"/>
        <v>0.20899999999999913</v>
      </c>
      <c r="Q19" t="s">
        <v>526</v>
      </c>
    </row>
    <row r="20" spans="2:17" x14ac:dyDescent="0.25">
      <c r="B20">
        <f t="shared" si="5"/>
        <v>17</v>
      </c>
      <c r="C20" t="s">
        <v>575</v>
      </c>
      <c r="D20" t="s">
        <v>528</v>
      </c>
      <c r="E20">
        <v>77330000</v>
      </c>
      <c r="F20">
        <v>40.164999999999999</v>
      </c>
      <c r="G20">
        <f t="shared" si="0"/>
        <v>4.0164999999999997</v>
      </c>
      <c r="H20">
        <v>50190000</v>
      </c>
      <c r="I20">
        <v>26.594999999999999</v>
      </c>
      <c r="J20">
        <f t="shared" si="1"/>
        <v>2.6595</v>
      </c>
      <c r="L20">
        <v>4.0164999999999997</v>
      </c>
      <c r="M20">
        <v>2.6595</v>
      </c>
      <c r="N20" s="2">
        <f t="shared" si="2"/>
        <v>3.3380000000000001</v>
      </c>
      <c r="O20">
        <f t="shared" si="3"/>
        <v>0.9595439020701424</v>
      </c>
      <c r="P20" s="2">
        <f t="shared" si="4"/>
        <v>0.6784999999999981</v>
      </c>
      <c r="Q20" t="s">
        <v>526</v>
      </c>
    </row>
    <row r="21" spans="2:17" x14ac:dyDescent="0.25">
      <c r="B21">
        <f t="shared" si="5"/>
        <v>18</v>
      </c>
      <c r="C21" t="s">
        <v>576</v>
      </c>
      <c r="D21" t="s">
        <v>529</v>
      </c>
      <c r="E21">
        <v>15840000</v>
      </c>
      <c r="F21">
        <v>9.42</v>
      </c>
      <c r="G21">
        <f t="shared" si="0"/>
        <v>0.94199999999999995</v>
      </c>
      <c r="H21">
        <v>3671000</v>
      </c>
      <c r="I21">
        <v>3.3355000000000001</v>
      </c>
      <c r="J21">
        <f t="shared" si="1"/>
        <v>0.33355000000000001</v>
      </c>
      <c r="L21">
        <v>0.94199999999999995</v>
      </c>
      <c r="M21">
        <v>0.33355000000000001</v>
      </c>
      <c r="N21" s="2">
        <f t="shared" si="2"/>
        <v>0.63777499999999998</v>
      </c>
      <c r="O21">
        <f t="shared" si="3"/>
        <v>0.43023912101295475</v>
      </c>
      <c r="P21" s="2">
        <f t="shared" si="4"/>
        <v>0.30422499999999991</v>
      </c>
      <c r="Q21" t="s">
        <v>526</v>
      </c>
    </row>
    <row r="22" spans="2:17" x14ac:dyDescent="0.25">
      <c r="B22">
        <f t="shared" si="5"/>
        <v>19</v>
      </c>
      <c r="C22" t="s">
        <v>577</v>
      </c>
      <c r="D22" t="s">
        <v>530</v>
      </c>
      <c r="E22">
        <v>28480000</v>
      </c>
      <c r="F22">
        <v>15.74</v>
      </c>
      <c r="G22">
        <f t="shared" si="0"/>
        <v>1.5740000000000001</v>
      </c>
      <c r="H22">
        <v>5910000</v>
      </c>
      <c r="I22">
        <v>4.4550000000000001</v>
      </c>
      <c r="J22">
        <f t="shared" si="1"/>
        <v>0.44550000000000001</v>
      </c>
      <c r="L22">
        <v>1.5740000000000001</v>
      </c>
      <c r="M22">
        <v>0.44550000000000001</v>
      </c>
      <c r="N22" s="2">
        <f t="shared" si="2"/>
        <v>1.0097499999999999</v>
      </c>
      <c r="O22">
        <f t="shared" si="3"/>
        <v>0.79797000256901929</v>
      </c>
      <c r="P22" s="2">
        <f t="shared" si="4"/>
        <v>0.56425000000000025</v>
      </c>
      <c r="Q22" t="s">
        <v>526</v>
      </c>
    </row>
    <row r="23" spans="2:17" x14ac:dyDescent="0.25">
      <c r="B23">
        <f t="shared" si="5"/>
        <v>20</v>
      </c>
      <c r="C23" t="s">
        <v>578</v>
      </c>
      <c r="D23" t="s">
        <v>531</v>
      </c>
      <c r="E23">
        <v>29590000</v>
      </c>
      <c r="F23">
        <v>7.5337500000000004</v>
      </c>
      <c r="G23">
        <f t="shared" si="0"/>
        <v>0.75337500000000002</v>
      </c>
      <c r="H23">
        <v>10470000</v>
      </c>
      <c r="I23">
        <v>2.7537500000000001</v>
      </c>
      <c r="J23">
        <f t="shared" si="1"/>
        <v>0.27537499999999998</v>
      </c>
      <c r="L23">
        <v>0.75337500000000002</v>
      </c>
      <c r="M23">
        <v>0.27537499999999998</v>
      </c>
      <c r="N23" s="2">
        <f t="shared" si="2"/>
        <v>0.51437500000000003</v>
      </c>
      <c r="O23">
        <f t="shared" si="3"/>
        <v>0.3379970414071698</v>
      </c>
      <c r="P23" s="2">
        <f t="shared" si="4"/>
        <v>0.23900000000000005</v>
      </c>
      <c r="Q23" t="s">
        <v>262</v>
      </c>
    </row>
    <row r="24" spans="2:17" x14ac:dyDescent="0.25">
      <c r="B24">
        <f t="shared" si="5"/>
        <v>21</v>
      </c>
      <c r="C24" t="s">
        <v>579</v>
      </c>
      <c r="D24" t="s">
        <v>459</v>
      </c>
      <c r="E24">
        <v>25070000</v>
      </c>
      <c r="F24">
        <v>14.035</v>
      </c>
      <c r="G24">
        <f t="shared" si="0"/>
        <v>1.4035</v>
      </c>
      <c r="H24">
        <v>17110000</v>
      </c>
      <c r="I24">
        <v>10.055</v>
      </c>
      <c r="J24">
        <f t="shared" si="1"/>
        <v>1.0055000000000001</v>
      </c>
      <c r="L24">
        <v>1.4035</v>
      </c>
      <c r="M24">
        <v>1.0055000000000001</v>
      </c>
      <c r="N24" s="2">
        <f t="shared" si="2"/>
        <v>1.2044999999999999</v>
      </c>
      <c r="O24">
        <f t="shared" si="3"/>
        <v>0.28142849891224669</v>
      </c>
      <c r="P24" s="2">
        <f t="shared" si="4"/>
        <v>0.19900000000000054</v>
      </c>
      <c r="Q24" t="s">
        <v>526</v>
      </c>
    </row>
    <row r="25" spans="2:17" x14ac:dyDescent="0.25">
      <c r="B25">
        <f t="shared" si="5"/>
        <v>22</v>
      </c>
      <c r="C25" t="s">
        <v>580</v>
      </c>
      <c r="D25" t="s">
        <v>532</v>
      </c>
      <c r="E25">
        <v>13010000</v>
      </c>
      <c r="F25">
        <v>8.0050000000000008</v>
      </c>
      <c r="G25">
        <f t="shared" si="0"/>
        <v>0.8005000000000001</v>
      </c>
      <c r="H25">
        <v>8210000</v>
      </c>
      <c r="I25">
        <v>5.6050000000000004</v>
      </c>
      <c r="J25">
        <f t="shared" si="1"/>
        <v>0.5605</v>
      </c>
      <c r="L25">
        <v>0.8005000000000001</v>
      </c>
      <c r="M25">
        <v>0.5605</v>
      </c>
      <c r="N25" s="2">
        <f t="shared" si="2"/>
        <v>0.6805000000000001</v>
      </c>
      <c r="O25">
        <f t="shared" si="3"/>
        <v>0.16970562748477089</v>
      </c>
      <c r="P25" s="2">
        <f t="shared" si="4"/>
        <v>0.11999999999999962</v>
      </c>
      <c r="Q25" t="s">
        <v>526</v>
      </c>
    </row>
    <row r="26" spans="2:17" x14ac:dyDescent="0.25">
      <c r="B26">
        <f t="shared" si="5"/>
        <v>23</v>
      </c>
      <c r="C26" t="s">
        <v>581</v>
      </c>
      <c r="D26" t="s">
        <v>533</v>
      </c>
      <c r="E26">
        <v>10290000</v>
      </c>
      <c r="F26">
        <v>6.6449999999999996</v>
      </c>
      <c r="G26">
        <f t="shared" si="0"/>
        <v>0.66449999999999998</v>
      </c>
      <c r="H26">
        <v>5730000</v>
      </c>
      <c r="I26">
        <v>4.3650000000000002</v>
      </c>
      <c r="J26">
        <f t="shared" si="1"/>
        <v>0.4365</v>
      </c>
      <c r="L26">
        <v>0.66449999999999998</v>
      </c>
      <c r="M26">
        <v>0.4365</v>
      </c>
      <c r="N26" s="2">
        <f t="shared" si="2"/>
        <v>0.55049999999999999</v>
      </c>
      <c r="O26">
        <f t="shared" si="3"/>
        <v>0.16122034611053288</v>
      </c>
      <c r="P26" s="2">
        <f t="shared" si="4"/>
        <v>0.11400000000000002</v>
      </c>
      <c r="Q26" t="s">
        <v>526</v>
      </c>
    </row>
    <row r="27" spans="2:17" x14ac:dyDescent="0.25">
      <c r="B27">
        <f t="shared" si="5"/>
        <v>24</v>
      </c>
      <c r="C27" t="s">
        <v>582</v>
      </c>
      <c r="D27" s="3" t="s">
        <v>583</v>
      </c>
      <c r="E27">
        <v>116900000</v>
      </c>
      <c r="F27">
        <v>59.95</v>
      </c>
      <c r="G27">
        <f t="shared" si="0"/>
        <v>5.9950000000000001</v>
      </c>
      <c r="H27">
        <v>70410000</v>
      </c>
      <c r="I27">
        <v>36.704999999999998</v>
      </c>
      <c r="J27">
        <f t="shared" si="1"/>
        <v>3.6705000000000001</v>
      </c>
      <c r="L27">
        <v>5.9950000000000001</v>
      </c>
      <c r="M27">
        <v>3.6705000000000001</v>
      </c>
      <c r="N27" s="2">
        <f t="shared" si="2"/>
        <v>4.8327499999999999</v>
      </c>
      <c r="O27">
        <f t="shared" si="3"/>
        <v>1.6436697128681299</v>
      </c>
      <c r="P27" s="2">
        <f t="shared" si="4"/>
        <v>1.16225</v>
      </c>
      <c r="Q27" t="s">
        <v>526</v>
      </c>
    </row>
    <row r="28" spans="2:17" x14ac:dyDescent="0.25">
      <c r="B28">
        <f t="shared" si="5"/>
        <v>25</v>
      </c>
      <c r="C28" t="s">
        <v>584</v>
      </c>
      <c r="D28" t="s">
        <v>534</v>
      </c>
      <c r="E28">
        <v>13450000</v>
      </c>
      <c r="F28">
        <v>2.069</v>
      </c>
      <c r="G28">
        <f t="shared" si="0"/>
        <v>0.2069</v>
      </c>
      <c r="H28">
        <v>46000000</v>
      </c>
      <c r="I28">
        <v>2.72</v>
      </c>
      <c r="J28">
        <f t="shared" si="1"/>
        <v>0.27200000000000002</v>
      </c>
      <c r="L28">
        <v>0.2069</v>
      </c>
      <c r="M28">
        <v>0.27200000000000002</v>
      </c>
      <c r="N28" s="2">
        <f t="shared" si="2"/>
        <v>0.23945</v>
      </c>
      <c r="O28">
        <f t="shared" si="3"/>
        <v>4.6032651455244475E-2</v>
      </c>
      <c r="P28" s="2">
        <f t="shared" si="4"/>
        <v>3.2550000000000162E-2</v>
      </c>
      <c r="Q28" t="s">
        <v>111</v>
      </c>
    </row>
    <row r="29" spans="2:17" x14ac:dyDescent="0.25">
      <c r="B29">
        <f t="shared" si="5"/>
        <v>26</v>
      </c>
      <c r="C29" t="s">
        <v>535</v>
      </c>
      <c r="D29" t="s">
        <v>536</v>
      </c>
      <c r="E29">
        <v>18040000</v>
      </c>
      <c r="F29">
        <v>3.2549999999999999</v>
      </c>
      <c r="G29">
        <f t="shared" si="0"/>
        <v>0.32550000000000001</v>
      </c>
      <c r="H29">
        <v>21920000</v>
      </c>
      <c r="I29">
        <v>3.74</v>
      </c>
      <c r="J29">
        <f t="shared" si="1"/>
        <v>0.374</v>
      </c>
      <c r="L29">
        <v>0.32550000000000001</v>
      </c>
      <c r="M29">
        <v>0.374</v>
      </c>
      <c r="N29" s="2">
        <f t="shared" si="2"/>
        <v>0.34975000000000001</v>
      </c>
      <c r="O29">
        <f t="shared" si="3"/>
        <v>3.4294678887547544E-2</v>
      </c>
      <c r="P29" s="2">
        <f t="shared" si="4"/>
        <v>2.424999999999999E-2</v>
      </c>
      <c r="Q29" t="s">
        <v>96</v>
      </c>
    </row>
    <row r="30" spans="2:17" x14ac:dyDescent="0.25">
      <c r="B30">
        <f t="shared" si="5"/>
        <v>27</v>
      </c>
      <c r="C30" t="s">
        <v>537</v>
      </c>
      <c r="D30" t="s">
        <v>538</v>
      </c>
      <c r="E30">
        <v>44950000</v>
      </c>
      <c r="F30">
        <v>2.6989999999999998</v>
      </c>
      <c r="G30">
        <f t="shared" si="0"/>
        <v>0.26989999999999997</v>
      </c>
      <c r="H30">
        <v>77410000</v>
      </c>
      <c r="I30">
        <v>3.3481999999999998</v>
      </c>
      <c r="J30">
        <f t="shared" si="1"/>
        <v>0.33482000000000001</v>
      </c>
      <c r="L30">
        <v>0.26989999999999997</v>
      </c>
      <c r="M30">
        <v>0.33482000000000001</v>
      </c>
      <c r="N30" s="2">
        <f t="shared" si="2"/>
        <v>0.30235999999999996</v>
      </c>
      <c r="O30">
        <f t="shared" si="3"/>
        <v>4.5905372234631203E-2</v>
      </c>
      <c r="P30" s="2">
        <f t="shared" si="4"/>
        <v>3.2460000000000377E-2</v>
      </c>
      <c r="Q30" t="s">
        <v>301</v>
      </c>
    </row>
    <row r="31" spans="2:17" x14ac:dyDescent="0.25">
      <c r="B31">
        <f t="shared" si="5"/>
        <v>28</v>
      </c>
      <c r="C31" t="s">
        <v>585</v>
      </c>
      <c r="D31" t="s">
        <v>975</v>
      </c>
      <c r="E31">
        <v>39490000</v>
      </c>
      <c r="F31">
        <v>10.008749999999999</v>
      </c>
      <c r="G31">
        <f t="shared" si="0"/>
        <v>1.000875</v>
      </c>
      <c r="H31">
        <v>10970000</v>
      </c>
      <c r="I31">
        <v>2.8787500000000001</v>
      </c>
      <c r="J31">
        <f t="shared" si="1"/>
        <v>0.28787499999999999</v>
      </c>
      <c r="L31">
        <v>1.000875</v>
      </c>
      <c r="M31">
        <v>0.28787499999999999</v>
      </c>
      <c r="N31" s="2">
        <f t="shared" si="2"/>
        <v>0.64437499999999992</v>
      </c>
      <c r="O31">
        <f t="shared" si="3"/>
        <v>0.50416713498600862</v>
      </c>
      <c r="P31" s="2">
        <f t="shared" si="4"/>
        <v>0.35650000000000015</v>
      </c>
      <c r="Q31" t="s">
        <v>262</v>
      </c>
    </row>
    <row r="32" spans="2:17" x14ac:dyDescent="0.25">
      <c r="B32">
        <f t="shared" si="5"/>
        <v>29</v>
      </c>
      <c r="C32" t="s">
        <v>539</v>
      </c>
      <c r="D32" t="s">
        <v>399</v>
      </c>
      <c r="E32">
        <v>21400000</v>
      </c>
      <c r="F32">
        <v>2.2280000000000002</v>
      </c>
      <c r="G32">
        <f t="shared" si="0"/>
        <v>0.2228</v>
      </c>
      <c r="H32">
        <v>15030000</v>
      </c>
      <c r="I32">
        <v>2.1006</v>
      </c>
      <c r="J32">
        <f t="shared" si="1"/>
        <v>0.21006</v>
      </c>
      <c r="L32">
        <v>0.2228</v>
      </c>
      <c r="M32">
        <v>0.21006</v>
      </c>
      <c r="N32" s="2">
        <f t="shared" si="2"/>
        <v>0.21643000000000001</v>
      </c>
      <c r="O32">
        <f t="shared" si="3"/>
        <v>9.0085403923166156E-3</v>
      </c>
      <c r="P32" s="2">
        <f t="shared" si="4"/>
        <v>6.3699999999999998E-3</v>
      </c>
      <c r="Q32" t="s">
        <v>301</v>
      </c>
    </row>
    <row r="33" spans="2:17" x14ac:dyDescent="0.25">
      <c r="B33">
        <f t="shared" si="5"/>
        <v>30</v>
      </c>
      <c r="C33" t="s">
        <v>540</v>
      </c>
      <c r="D33" t="s">
        <v>541</v>
      </c>
      <c r="E33">
        <v>21160000</v>
      </c>
      <c r="F33">
        <v>2.2231999999999998</v>
      </c>
      <c r="G33">
        <f t="shared" si="0"/>
        <v>0.22231999999999999</v>
      </c>
      <c r="H33">
        <v>11030000</v>
      </c>
      <c r="I33">
        <v>2.0206</v>
      </c>
      <c r="J33">
        <f t="shared" si="1"/>
        <v>0.20205999999999999</v>
      </c>
      <c r="L33">
        <v>0.22231999999999999</v>
      </c>
      <c r="M33">
        <v>0.20205999999999999</v>
      </c>
      <c r="N33" s="2">
        <f t="shared" si="2"/>
        <v>0.21218999999999999</v>
      </c>
      <c r="O33">
        <f t="shared" si="3"/>
        <v>1.4325983386839453E-2</v>
      </c>
      <c r="P33" s="2">
        <f t="shared" si="4"/>
        <v>1.013E-2</v>
      </c>
      <c r="Q33" t="s">
        <v>301</v>
      </c>
    </row>
    <row r="34" spans="2:17" x14ac:dyDescent="0.25">
      <c r="B34">
        <f t="shared" si="5"/>
        <v>31</v>
      </c>
      <c r="C34" t="s">
        <v>586</v>
      </c>
      <c r="D34" t="s">
        <v>542</v>
      </c>
      <c r="E34">
        <v>101800000</v>
      </c>
      <c r="F34">
        <v>3.8359999999999999</v>
      </c>
      <c r="G34">
        <f t="shared" si="0"/>
        <v>0.38359999999999994</v>
      </c>
      <c r="H34">
        <v>231000000</v>
      </c>
      <c r="I34">
        <v>6.42</v>
      </c>
      <c r="J34">
        <f t="shared" si="1"/>
        <v>0.64200000000000002</v>
      </c>
      <c r="L34">
        <v>0.38359999999999994</v>
      </c>
      <c r="M34">
        <v>0.64200000000000002</v>
      </c>
      <c r="N34" s="2">
        <f t="shared" si="2"/>
        <v>0.51279999999999992</v>
      </c>
      <c r="O34">
        <f t="shared" si="3"/>
        <v>0.18271639225860439</v>
      </c>
      <c r="P34" s="2">
        <f t="shared" si="4"/>
        <v>0.12920000000000034</v>
      </c>
      <c r="Q34" t="s">
        <v>301</v>
      </c>
    </row>
    <row r="35" spans="2:17" x14ac:dyDescent="0.25">
      <c r="B35">
        <f t="shared" si="5"/>
        <v>32</v>
      </c>
      <c r="C35" t="s">
        <v>587</v>
      </c>
      <c r="D35" t="s">
        <v>543</v>
      </c>
      <c r="E35">
        <v>23160000</v>
      </c>
      <c r="F35">
        <v>2.2631999999999999</v>
      </c>
      <c r="G35">
        <f t="shared" si="0"/>
        <v>0.22631999999999999</v>
      </c>
      <c r="H35">
        <v>10990000</v>
      </c>
      <c r="I35">
        <v>2.0198</v>
      </c>
      <c r="J35">
        <f t="shared" si="1"/>
        <v>0.20198000000000002</v>
      </c>
      <c r="L35">
        <v>0.22631999999999999</v>
      </c>
      <c r="M35">
        <v>0.20198000000000002</v>
      </c>
      <c r="N35" s="2">
        <f t="shared" si="2"/>
        <v>0.21415000000000001</v>
      </c>
      <c r="O35">
        <f t="shared" si="3"/>
        <v>1.7210979054080547E-2</v>
      </c>
      <c r="P35" s="2">
        <f t="shared" si="4"/>
        <v>1.2169999999999985E-2</v>
      </c>
      <c r="Q35" t="s">
        <v>111</v>
      </c>
    </row>
    <row r="36" spans="2:17" x14ac:dyDescent="0.25">
      <c r="B36">
        <f t="shared" si="5"/>
        <v>33</v>
      </c>
      <c r="C36" t="s">
        <v>588</v>
      </c>
      <c r="D36" t="s">
        <v>544</v>
      </c>
      <c r="E36">
        <v>34020000</v>
      </c>
      <c r="F36">
        <v>2.4803999999999999</v>
      </c>
      <c r="G36">
        <f t="shared" si="0"/>
        <v>0.24803999999999998</v>
      </c>
      <c r="H36">
        <v>17150000</v>
      </c>
      <c r="I36">
        <v>2.1429999999999998</v>
      </c>
      <c r="J36">
        <f t="shared" si="1"/>
        <v>0.21429999999999999</v>
      </c>
      <c r="L36">
        <v>0.24803999999999998</v>
      </c>
      <c r="M36">
        <v>0.21429999999999999</v>
      </c>
      <c r="N36" s="2">
        <f t="shared" si="2"/>
        <v>0.23116999999999999</v>
      </c>
      <c r="O36">
        <f t="shared" si="3"/>
        <v>2.3857782797234106E-2</v>
      </c>
      <c r="P36" s="2">
        <f t="shared" si="4"/>
        <v>1.6869999999999993E-2</v>
      </c>
      <c r="Q36" t="s">
        <v>301</v>
      </c>
    </row>
    <row r="37" spans="2:17" x14ac:dyDescent="0.25">
      <c r="B37">
        <f t="shared" si="5"/>
        <v>34</v>
      </c>
      <c r="C37" t="s">
        <v>589</v>
      </c>
      <c r="D37" t="s">
        <v>590</v>
      </c>
      <c r="E37">
        <v>25240000</v>
      </c>
      <c r="F37">
        <v>2.2200000000000002</v>
      </c>
      <c r="G37">
        <f t="shared" si="0"/>
        <v>0.22200000000000003</v>
      </c>
      <c r="H37">
        <v>20200000</v>
      </c>
      <c r="I37">
        <v>2.2040000000000002</v>
      </c>
      <c r="J37">
        <f t="shared" si="1"/>
        <v>0.22040000000000001</v>
      </c>
      <c r="L37">
        <v>0.22200000000000003</v>
      </c>
      <c r="M37">
        <v>0.22040000000000001</v>
      </c>
      <c r="N37" s="2">
        <f t="shared" si="2"/>
        <v>0.22120000000000001</v>
      </c>
      <c r="O37">
        <f t="shared" si="3"/>
        <v>1.1313708498984889E-3</v>
      </c>
      <c r="P37" s="2">
        <f t="shared" si="4"/>
        <v>8.0000000000000904E-4</v>
      </c>
      <c r="Q37" t="s">
        <v>111</v>
      </c>
    </row>
    <row r="38" spans="2:17" x14ac:dyDescent="0.25">
      <c r="B38">
        <f t="shared" si="5"/>
        <v>35</v>
      </c>
      <c r="C38" t="s">
        <v>477</v>
      </c>
      <c r="D38" t="s">
        <v>545</v>
      </c>
      <c r="E38">
        <v>24370000</v>
      </c>
      <c r="F38">
        <v>2.2873999999999999</v>
      </c>
      <c r="G38">
        <f t="shared" si="0"/>
        <v>0.22873999999999997</v>
      </c>
      <c r="H38">
        <v>9088000</v>
      </c>
      <c r="I38">
        <v>1.98176</v>
      </c>
      <c r="J38">
        <f t="shared" si="1"/>
        <v>0.19817599999999999</v>
      </c>
      <c r="L38">
        <v>0.22873999999999997</v>
      </c>
      <c r="M38">
        <v>0.19817599999999999</v>
      </c>
      <c r="N38" s="2">
        <f t="shared" si="2"/>
        <v>0.21345799999999998</v>
      </c>
      <c r="O38">
        <f t="shared" si="3"/>
        <v>2.1612011660185625E-2</v>
      </c>
      <c r="P38" s="2">
        <f t="shared" si="4"/>
        <v>1.528199999999999E-2</v>
      </c>
      <c r="Q38" t="s">
        <v>111</v>
      </c>
    </row>
    <row r="39" spans="2:17" x14ac:dyDescent="0.25">
      <c r="B39">
        <f t="shared" si="5"/>
        <v>36</v>
      </c>
      <c r="C39" t="s">
        <v>546</v>
      </c>
      <c r="D39" t="s">
        <v>547</v>
      </c>
      <c r="E39">
        <v>15080000</v>
      </c>
      <c r="F39">
        <v>2.1015999999999999</v>
      </c>
      <c r="G39">
        <f t="shared" si="0"/>
        <v>0.21015999999999999</v>
      </c>
      <c r="H39">
        <v>42210000</v>
      </c>
      <c r="I39">
        <v>2.6442000000000001</v>
      </c>
      <c r="J39">
        <f t="shared" si="1"/>
        <v>0.26441999999999999</v>
      </c>
      <c r="L39">
        <v>0.21015999999999999</v>
      </c>
      <c r="M39">
        <v>0.26441999999999999</v>
      </c>
      <c r="N39" s="2">
        <f t="shared" si="2"/>
        <v>0.23729</v>
      </c>
      <c r="O39">
        <f t="shared" si="3"/>
        <v>3.8367613947181904E-2</v>
      </c>
      <c r="P39" s="2">
        <f t="shared" si="4"/>
        <v>2.7129999999999883E-2</v>
      </c>
      <c r="Q39" t="s">
        <v>111</v>
      </c>
    </row>
    <row r="40" spans="2:17" x14ac:dyDescent="0.25">
      <c r="B40">
        <f t="shared" si="5"/>
        <v>37</v>
      </c>
      <c r="C40" t="s">
        <v>548</v>
      </c>
      <c r="D40" t="s">
        <v>403</v>
      </c>
      <c r="E40">
        <v>44050000</v>
      </c>
      <c r="F40">
        <v>2.681</v>
      </c>
      <c r="G40">
        <f t="shared" si="0"/>
        <v>0.2681</v>
      </c>
      <c r="H40">
        <v>63020000</v>
      </c>
      <c r="I40">
        <v>3.0604</v>
      </c>
      <c r="J40">
        <f t="shared" si="1"/>
        <v>0.30604000000000003</v>
      </c>
      <c r="L40">
        <v>0.2681</v>
      </c>
      <c r="M40">
        <v>0.30604000000000003</v>
      </c>
      <c r="N40" s="2">
        <f t="shared" si="2"/>
        <v>0.28707000000000005</v>
      </c>
      <c r="O40">
        <f t="shared" si="3"/>
        <v>2.6827631278217634E-2</v>
      </c>
      <c r="P40" s="2">
        <f t="shared" si="4"/>
        <v>1.8970000000000015E-2</v>
      </c>
      <c r="Q40" t="s">
        <v>111</v>
      </c>
    </row>
    <row r="41" spans="2:17" x14ac:dyDescent="0.25">
      <c r="B41">
        <f t="shared" si="5"/>
        <v>38</v>
      </c>
      <c r="C41" t="s">
        <v>591</v>
      </c>
      <c r="D41" t="s">
        <v>549</v>
      </c>
      <c r="E41">
        <v>96060000</v>
      </c>
      <c r="F41">
        <v>3.7212000000000001</v>
      </c>
      <c r="G41">
        <f t="shared" si="0"/>
        <v>0.37212000000000001</v>
      </c>
      <c r="H41">
        <v>47110000</v>
      </c>
      <c r="I41">
        <v>2.7422</v>
      </c>
      <c r="J41">
        <f t="shared" si="1"/>
        <v>0.27421999999999996</v>
      </c>
      <c r="L41">
        <v>0.37212000000000001</v>
      </c>
      <c r="M41">
        <v>0.27421999999999996</v>
      </c>
      <c r="N41" s="2">
        <f t="shared" si="2"/>
        <v>0.32316999999999996</v>
      </c>
      <c r="O41">
        <f t="shared" si="3"/>
        <v>6.9225753878163154E-2</v>
      </c>
      <c r="P41" s="2">
        <f t="shared" si="4"/>
        <v>4.8950000000000105E-2</v>
      </c>
      <c r="Q41" t="s">
        <v>111</v>
      </c>
    </row>
    <row r="42" spans="2:17" x14ac:dyDescent="0.25">
      <c r="B42">
        <f t="shared" si="5"/>
        <v>39</v>
      </c>
      <c r="C42" t="s">
        <v>592</v>
      </c>
      <c r="D42" t="s">
        <v>406</v>
      </c>
      <c r="E42">
        <v>433700000</v>
      </c>
      <c r="F42">
        <v>10.474</v>
      </c>
      <c r="G42">
        <f t="shared" si="0"/>
        <v>1.0474000000000001</v>
      </c>
      <c r="H42">
        <v>267300000</v>
      </c>
      <c r="I42">
        <v>7.1459999999999999</v>
      </c>
      <c r="J42">
        <f t="shared" si="1"/>
        <v>0.71460000000000001</v>
      </c>
      <c r="L42">
        <v>1.0474000000000001</v>
      </c>
      <c r="M42">
        <v>0.71460000000000001</v>
      </c>
      <c r="N42" s="2">
        <f t="shared" si="2"/>
        <v>0.88100000000000001</v>
      </c>
      <c r="O42">
        <f t="shared" si="3"/>
        <v>0.23532513677888389</v>
      </c>
      <c r="P42" s="2">
        <f t="shared" si="4"/>
        <v>0.1664000000000006</v>
      </c>
      <c r="Q42" t="s">
        <v>111</v>
      </c>
    </row>
    <row r="43" spans="2:17" x14ac:dyDescent="0.25">
      <c r="B43">
        <f t="shared" si="5"/>
        <v>40</v>
      </c>
      <c r="C43" t="s">
        <v>593</v>
      </c>
      <c r="D43" t="s">
        <v>550</v>
      </c>
      <c r="E43">
        <v>10010000</v>
      </c>
      <c r="F43">
        <v>2.2512500000000002</v>
      </c>
      <c r="G43">
        <f t="shared" si="0"/>
        <v>0.22512500000000002</v>
      </c>
      <c r="H43">
        <v>21120000</v>
      </c>
      <c r="I43">
        <v>3.64</v>
      </c>
      <c r="J43">
        <f t="shared" si="1"/>
        <v>0.36399999999999999</v>
      </c>
      <c r="L43">
        <v>0.22512500000000002</v>
      </c>
      <c r="M43">
        <v>0.36399999999999999</v>
      </c>
      <c r="N43" s="2">
        <f t="shared" si="2"/>
        <v>0.2945625</v>
      </c>
      <c r="O43">
        <f t="shared" si="3"/>
        <v>9.81994542372817E-2</v>
      </c>
      <c r="P43" s="2">
        <f t="shared" si="4"/>
        <v>6.943749999999993E-2</v>
      </c>
      <c r="Q43" t="s">
        <v>96</v>
      </c>
    </row>
    <row r="44" spans="2:17" x14ac:dyDescent="0.25">
      <c r="B44">
        <f t="shared" si="5"/>
        <v>41</v>
      </c>
      <c r="C44" t="s">
        <v>594</v>
      </c>
      <c r="D44" t="s">
        <v>551</v>
      </c>
      <c r="E44">
        <v>120900000</v>
      </c>
      <c r="F44">
        <v>61.95</v>
      </c>
      <c r="G44">
        <f t="shared" si="0"/>
        <v>6.1950000000000003</v>
      </c>
      <c r="H44">
        <v>91920000</v>
      </c>
      <c r="I44">
        <v>47.46</v>
      </c>
      <c r="J44">
        <f t="shared" si="1"/>
        <v>4.7460000000000004</v>
      </c>
      <c r="L44">
        <v>6.1950000000000003</v>
      </c>
      <c r="M44">
        <v>4.7460000000000004</v>
      </c>
      <c r="N44" s="2">
        <f t="shared" si="2"/>
        <v>5.4705000000000004</v>
      </c>
      <c r="O44">
        <f t="shared" si="3"/>
        <v>1.0245977259393055</v>
      </c>
      <c r="P44" s="2">
        <f t="shared" si="4"/>
        <v>0.7244999999999987</v>
      </c>
      <c r="Q44" t="s">
        <v>526</v>
      </c>
    </row>
    <row r="45" spans="2:17" x14ac:dyDescent="0.25">
      <c r="B45">
        <f t="shared" si="5"/>
        <v>42</v>
      </c>
      <c r="C45" t="s">
        <v>552</v>
      </c>
      <c r="D45" t="s">
        <v>553</v>
      </c>
      <c r="E45">
        <v>11830000</v>
      </c>
      <c r="F45">
        <v>2.0366</v>
      </c>
      <c r="G45">
        <f t="shared" si="0"/>
        <v>0.20366000000000001</v>
      </c>
      <c r="H45">
        <v>41230000</v>
      </c>
      <c r="I45">
        <v>2.6246</v>
      </c>
      <c r="J45">
        <f t="shared" si="1"/>
        <v>0.26245999999999997</v>
      </c>
      <c r="L45">
        <v>0.20366000000000001</v>
      </c>
      <c r="M45">
        <v>0.26245999999999997</v>
      </c>
      <c r="N45" s="2">
        <f t="shared" si="2"/>
        <v>0.23305999999999999</v>
      </c>
      <c r="O45">
        <f t="shared" si="3"/>
        <v>4.157787873376903E-2</v>
      </c>
      <c r="P45" s="2">
        <f t="shared" si="4"/>
        <v>2.9400000000000023E-2</v>
      </c>
      <c r="Q45" t="s">
        <v>111</v>
      </c>
    </row>
    <row r="46" spans="2:17" x14ac:dyDescent="0.25">
      <c r="B46">
        <f t="shared" si="5"/>
        <v>43</v>
      </c>
      <c r="C46" t="s">
        <v>554</v>
      </c>
      <c r="D46" t="s">
        <v>338</v>
      </c>
      <c r="E46">
        <v>21020000</v>
      </c>
      <c r="F46">
        <v>2.2204000000000002</v>
      </c>
      <c r="G46">
        <f t="shared" si="0"/>
        <v>0.22204000000000002</v>
      </c>
      <c r="H46">
        <v>25530000</v>
      </c>
      <c r="I46">
        <v>2.3106</v>
      </c>
      <c r="J46">
        <f t="shared" si="1"/>
        <v>0.23106000000000002</v>
      </c>
      <c r="L46">
        <v>0.22204000000000002</v>
      </c>
      <c r="M46">
        <v>0.23106000000000002</v>
      </c>
      <c r="N46" s="2">
        <f t="shared" si="2"/>
        <v>0.22655000000000003</v>
      </c>
      <c r="O46">
        <f t="shared" si="3"/>
        <v>6.3781031663026587E-3</v>
      </c>
      <c r="P46" s="2">
        <f t="shared" si="4"/>
        <v>4.5100000000000001E-3</v>
      </c>
      <c r="Q46" t="s">
        <v>111</v>
      </c>
    </row>
    <row r="47" spans="2:17" x14ac:dyDescent="0.25">
      <c r="B47">
        <f t="shared" si="5"/>
        <v>44</v>
      </c>
      <c r="C47" t="s">
        <v>555</v>
      </c>
      <c r="D47" t="s">
        <v>556</v>
      </c>
      <c r="E47">
        <v>14460000</v>
      </c>
      <c r="F47">
        <v>2.0891999999999999</v>
      </c>
      <c r="G47">
        <f t="shared" si="0"/>
        <v>0.20891999999999999</v>
      </c>
      <c r="H47">
        <v>23060000</v>
      </c>
      <c r="I47">
        <v>2.2612000000000001</v>
      </c>
      <c r="J47">
        <f t="shared" si="1"/>
        <v>0.22612000000000002</v>
      </c>
      <c r="L47">
        <v>0.20891999999999999</v>
      </c>
      <c r="M47">
        <v>0.22612000000000002</v>
      </c>
      <c r="N47" s="2">
        <f t="shared" si="2"/>
        <v>0.21751999999999999</v>
      </c>
      <c r="O47">
        <f t="shared" si="3"/>
        <v>1.2162236636408632E-2</v>
      </c>
      <c r="P47" s="2">
        <f t="shared" si="4"/>
        <v>8.6000000000000104E-3</v>
      </c>
      <c r="Q47" t="s">
        <v>111</v>
      </c>
    </row>
    <row r="48" spans="2:17" x14ac:dyDescent="0.25">
      <c r="B48">
        <f t="shared" si="5"/>
        <v>45</v>
      </c>
      <c r="C48" t="s">
        <v>595</v>
      </c>
      <c r="D48" t="s">
        <v>557</v>
      </c>
      <c r="E48">
        <v>63400000</v>
      </c>
      <c r="F48">
        <v>3.0680000000000001</v>
      </c>
      <c r="G48">
        <f t="shared" si="0"/>
        <v>0.30680000000000002</v>
      </c>
      <c r="H48">
        <v>46740000</v>
      </c>
      <c r="I48">
        <v>2.7347999999999999</v>
      </c>
      <c r="J48">
        <f t="shared" si="1"/>
        <v>0.27348</v>
      </c>
      <c r="L48">
        <v>0.30680000000000002</v>
      </c>
      <c r="M48">
        <v>0.27348</v>
      </c>
      <c r="N48" s="2">
        <f t="shared" si="2"/>
        <v>0.29014000000000001</v>
      </c>
      <c r="O48">
        <f t="shared" si="3"/>
        <v>2.3560797949135775E-2</v>
      </c>
      <c r="P48" s="2">
        <f t="shared" si="4"/>
        <v>1.6660000000000008E-2</v>
      </c>
      <c r="Q48" t="s">
        <v>111</v>
      </c>
    </row>
    <row r="49" spans="2:17" x14ac:dyDescent="0.25">
      <c r="B49">
        <f t="shared" si="5"/>
        <v>46</v>
      </c>
      <c r="C49" t="s">
        <v>596</v>
      </c>
      <c r="D49" t="s">
        <v>434</v>
      </c>
      <c r="E49">
        <v>84100000</v>
      </c>
      <c r="F49">
        <v>43.55</v>
      </c>
      <c r="G49">
        <f t="shared" si="0"/>
        <v>4.3550000000000004</v>
      </c>
      <c r="H49">
        <v>20560000</v>
      </c>
      <c r="I49">
        <v>2.2111999999999998</v>
      </c>
      <c r="J49">
        <f t="shared" si="1"/>
        <v>0.22111999999999998</v>
      </c>
      <c r="L49">
        <v>4.3550000000000004</v>
      </c>
      <c r="M49">
        <v>0.22111999999999998</v>
      </c>
      <c r="N49" s="2">
        <f t="shared" si="2"/>
        <v>2.2880600000000002</v>
      </c>
      <c r="O49">
        <f t="shared" si="3"/>
        <v>2.9230945806114459</v>
      </c>
      <c r="P49" s="2">
        <f t="shared" si="4"/>
        <v>2.0669400000000002</v>
      </c>
      <c r="Q49" t="s">
        <v>526</v>
      </c>
    </row>
    <row r="50" spans="2:17" x14ac:dyDescent="0.25">
      <c r="B50">
        <f t="shared" si="5"/>
        <v>47</v>
      </c>
      <c r="C50" s="29" t="s">
        <v>558</v>
      </c>
      <c r="D50" s="29" t="s">
        <v>223</v>
      </c>
      <c r="E50" s="29">
        <v>2269000000</v>
      </c>
      <c r="F50" s="29">
        <v>47.18</v>
      </c>
      <c r="G50" s="29">
        <f t="shared" si="0"/>
        <v>4.718</v>
      </c>
      <c r="H50" s="29">
        <v>3605000000</v>
      </c>
      <c r="I50" s="29">
        <v>73.900000000000006</v>
      </c>
      <c r="J50" s="29">
        <f t="shared" si="1"/>
        <v>7.3900000000000006</v>
      </c>
      <c r="K50" s="29"/>
      <c r="L50" s="29">
        <v>4.718</v>
      </c>
      <c r="M50" s="29">
        <v>7.3900000000000006</v>
      </c>
      <c r="N50" s="30">
        <f>AVERAGE(L50:M50)</f>
        <v>6.0540000000000003</v>
      </c>
      <c r="O50" s="29">
        <f t="shared" si="3"/>
        <v>1.889389319330453</v>
      </c>
      <c r="P50" s="2">
        <f t="shared" si="4"/>
        <v>1.3359999999999985</v>
      </c>
      <c r="Q50" t="s">
        <v>111</v>
      </c>
    </row>
    <row r="51" spans="2:17" x14ac:dyDescent="0.25">
      <c r="B51">
        <f t="shared" si="5"/>
        <v>48</v>
      </c>
      <c r="C51" s="29" t="s">
        <v>559</v>
      </c>
      <c r="D51" s="29" t="s">
        <v>560</v>
      </c>
      <c r="E51" s="29">
        <v>11970000</v>
      </c>
      <c r="F51" s="29">
        <v>2.0394000000000001</v>
      </c>
      <c r="G51" s="29">
        <f t="shared" si="0"/>
        <v>0.20394000000000001</v>
      </c>
      <c r="H51" s="29">
        <v>8806000</v>
      </c>
      <c r="I51" s="29">
        <v>1.9761200000000001</v>
      </c>
      <c r="J51" s="29">
        <f t="shared" si="1"/>
        <v>0.19761200000000001</v>
      </c>
      <c r="K51" s="29"/>
      <c r="L51" s="29">
        <v>0.20394000000000001</v>
      </c>
      <c r="M51" s="29">
        <v>0.19761200000000001</v>
      </c>
      <c r="N51" s="30">
        <f t="shared" si="2"/>
        <v>0.20077600000000001</v>
      </c>
      <c r="O51" s="29">
        <f t="shared" si="3"/>
        <v>4.4745717113484733E-3</v>
      </c>
      <c r="P51" s="2">
        <f t="shared" si="4"/>
        <v>3.1640000000000001E-3</v>
      </c>
      <c r="Q51" t="s">
        <v>301</v>
      </c>
    </row>
    <row r="52" spans="2:17" x14ac:dyDescent="0.25">
      <c r="B52">
        <f t="shared" si="5"/>
        <v>49</v>
      </c>
      <c r="C52" s="29" t="s">
        <v>561</v>
      </c>
      <c r="D52" s="29" t="s">
        <v>993</v>
      </c>
      <c r="E52" s="29">
        <v>19610000</v>
      </c>
      <c r="F52" s="29">
        <v>2.1922000000000001</v>
      </c>
      <c r="G52" s="29">
        <f t="shared" si="0"/>
        <v>0.21922000000000003</v>
      </c>
      <c r="H52" s="29">
        <v>26100000</v>
      </c>
      <c r="I52" s="29">
        <v>2.3220000000000001</v>
      </c>
      <c r="J52" s="29">
        <f t="shared" si="1"/>
        <v>0.23220000000000002</v>
      </c>
      <c r="K52" s="29"/>
      <c r="L52" s="29">
        <v>0.21922000000000003</v>
      </c>
      <c r="M52" s="29">
        <v>0.23220000000000002</v>
      </c>
      <c r="N52" s="30">
        <f t="shared" si="2"/>
        <v>0.22571000000000002</v>
      </c>
      <c r="O52" s="29">
        <f t="shared" si="3"/>
        <v>9.1782460198013803E-3</v>
      </c>
      <c r="P52" s="2">
        <f t="shared" si="4"/>
        <v>6.4899999999999949E-3</v>
      </c>
      <c r="Q52" t="s">
        <v>111</v>
      </c>
    </row>
    <row r="53" spans="2:17" x14ac:dyDescent="0.25">
      <c r="B53">
        <f t="shared" si="5"/>
        <v>50</v>
      </c>
      <c r="C53" t="s">
        <v>562</v>
      </c>
      <c r="D53" t="s">
        <v>563</v>
      </c>
      <c r="E53">
        <v>15980000</v>
      </c>
      <c r="F53">
        <v>2.1196000000000002</v>
      </c>
      <c r="G53">
        <f t="shared" si="0"/>
        <v>0.21196000000000001</v>
      </c>
      <c r="H53">
        <v>11290000</v>
      </c>
      <c r="I53">
        <v>2.0257999999999998</v>
      </c>
      <c r="J53">
        <f t="shared" si="1"/>
        <v>0.20257999999999998</v>
      </c>
      <c r="L53">
        <v>0.21196000000000001</v>
      </c>
      <c r="M53">
        <v>0.20257999999999998</v>
      </c>
      <c r="N53" s="2">
        <f t="shared" si="2"/>
        <v>0.20727000000000001</v>
      </c>
      <c r="O53">
        <f t="shared" si="3"/>
        <v>6.6326616075298352E-3</v>
      </c>
      <c r="P53" s="2">
        <f t="shared" si="4"/>
        <v>4.6900000000000136E-3</v>
      </c>
      <c r="Q53" t="s">
        <v>111</v>
      </c>
    </row>
    <row r="54" spans="2:17" x14ac:dyDescent="0.25">
      <c r="B54">
        <f t="shared" si="5"/>
        <v>51</v>
      </c>
      <c r="C54" t="s">
        <v>597</v>
      </c>
      <c r="D54" t="s">
        <v>564</v>
      </c>
      <c r="E54">
        <v>80800000</v>
      </c>
      <c r="F54">
        <v>3.4159999999999999</v>
      </c>
      <c r="G54">
        <f t="shared" si="0"/>
        <v>0.34159999999999996</v>
      </c>
      <c r="H54">
        <v>13160000</v>
      </c>
      <c r="I54">
        <v>2.0632000000000001</v>
      </c>
      <c r="J54">
        <f t="shared" si="1"/>
        <v>0.20632000000000003</v>
      </c>
      <c r="L54">
        <v>0.34159999999999996</v>
      </c>
      <c r="M54">
        <v>0.20632000000000003</v>
      </c>
      <c r="N54" s="2">
        <f t="shared" si="2"/>
        <v>0.27395999999999998</v>
      </c>
      <c r="O54">
        <f t="shared" si="3"/>
        <v>9.5657405358916134E-2</v>
      </c>
      <c r="P54" s="2">
        <f t="shared" si="4"/>
        <v>6.7639999999999978E-2</v>
      </c>
      <c r="Q54" t="s">
        <v>111</v>
      </c>
    </row>
    <row r="55" spans="2:17" x14ac:dyDescent="0.25">
      <c r="B55">
        <f t="shared" si="5"/>
        <v>52</v>
      </c>
      <c r="C55" t="s">
        <v>598</v>
      </c>
      <c r="D55" t="s">
        <v>599</v>
      </c>
      <c r="E55">
        <v>103600000</v>
      </c>
      <c r="F55">
        <v>34.830058000000001</v>
      </c>
      <c r="G55">
        <f t="shared" si="0"/>
        <v>3.4830057999999999</v>
      </c>
      <c r="H55">
        <v>32100000</v>
      </c>
      <c r="I55">
        <v>10.996724666666667</v>
      </c>
      <c r="J55">
        <f t="shared" si="1"/>
        <v>1.0996724666666666</v>
      </c>
      <c r="L55">
        <v>3.4830057999999999</v>
      </c>
      <c r="M55">
        <v>1.0996724666666666</v>
      </c>
      <c r="N55" s="2">
        <f t="shared" si="2"/>
        <v>2.2913391333333335</v>
      </c>
      <c r="O55">
        <f t="shared" si="3"/>
        <v>1.6852711618279379</v>
      </c>
      <c r="P55" s="2">
        <f t="shared" si="4"/>
        <v>1.1916666666666664</v>
      </c>
      <c r="Q55" t="s">
        <v>258</v>
      </c>
    </row>
    <row r="56" spans="2:17" x14ac:dyDescent="0.25">
      <c r="B56">
        <f t="shared" si="5"/>
        <v>53</v>
      </c>
      <c r="C56" t="s">
        <v>600</v>
      </c>
      <c r="D56" t="s">
        <v>198</v>
      </c>
      <c r="E56">
        <v>43130000</v>
      </c>
      <c r="F56">
        <v>6.3912500000000003</v>
      </c>
      <c r="G56">
        <f t="shared" si="0"/>
        <v>0.63912500000000005</v>
      </c>
      <c r="H56">
        <v>26370000</v>
      </c>
      <c r="I56">
        <v>4.2962499999999997</v>
      </c>
      <c r="J56">
        <f t="shared" si="1"/>
        <v>0.42962499999999992</v>
      </c>
      <c r="L56">
        <v>0.63912500000000005</v>
      </c>
      <c r="M56">
        <v>0.42962499999999992</v>
      </c>
      <c r="N56" s="2">
        <f t="shared" si="2"/>
        <v>0.53437500000000004</v>
      </c>
      <c r="O56">
        <f t="shared" si="3"/>
        <v>0.14813887065858136</v>
      </c>
      <c r="P56" s="2">
        <f t="shared" si="4"/>
        <v>0.10474999999999975</v>
      </c>
      <c r="Q56" t="s">
        <v>96</v>
      </c>
    </row>
    <row r="57" spans="2:17" x14ac:dyDescent="0.25">
      <c r="B57">
        <f t="shared" si="5"/>
        <v>54</v>
      </c>
      <c r="C57" t="s">
        <v>565</v>
      </c>
      <c r="D57" t="s">
        <v>566</v>
      </c>
      <c r="E57">
        <v>38600000</v>
      </c>
      <c r="F57">
        <v>13.163391333333333</v>
      </c>
      <c r="G57">
        <f t="shared" si="0"/>
        <v>1.3163391333333334</v>
      </c>
      <c r="H57">
        <v>54910000</v>
      </c>
      <c r="I57">
        <v>18.600058000000001</v>
      </c>
      <c r="J57">
        <f t="shared" si="1"/>
        <v>1.8600058000000002</v>
      </c>
      <c r="L57">
        <v>1.3163391333333334</v>
      </c>
      <c r="M57">
        <v>1.8600058000000002</v>
      </c>
      <c r="N57" s="2">
        <f t="shared" si="2"/>
        <v>1.5881724666666668</v>
      </c>
      <c r="O57">
        <f t="shared" si="3"/>
        <v>0.38443038670508661</v>
      </c>
      <c r="P57" s="2">
        <f t="shared" si="4"/>
        <v>0.27183333333333348</v>
      </c>
      <c r="Q57" t="s">
        <v>258</v>
      </c>
    </row>
    <row r="58" spans="2:17" x14ac:dyDescent="0.25">
      <c r="B58">
        <f t="shared" si="5"/>
        <v>55</v>
      </c>
      <c r="C58" t="s">
        <v>602</v>
      </c>
      <c r="D58" t="s">
        <v>410</v>
      </c>
      <c r="E58">
        <v>45620000</v>
      </c>
      <c r="F58">
        <v>6.7024999999999997</v>
      </c>
      <c r="G58">
        <f t="shared" si="0"/>
        <v>0.67025000000000001</v>
      </c>
      <c r="H58">
        <v>35210000</v>
      </c>
      <c r="I58">
        <v>5.4012500000000001</v>
      </c>
      <c r="J58">
        <f t="shared" si="1"/>
        <v>0.54012499999999997</v>
      </c>
      <c r="L58">
        <v>0.67025000000000001</v>
      </c>
      <c r="M58">
        <v>0.54012499999999997</v>
      </c>
      <c r="N58" s="2">
        <f t="shared" si="2"/>
        <v>0.60518749999999999</v>
      </c>
      <c r="O58">
        <f t="shared" si="3"/>
        <v>9.2012269901899438E-2</v>
      </c>
      <c r="P58" s="2">
        <f t="shared" si="4"/>
        <v>6.5062499999999954E-2</v>
      </c>
      <c r="Q58" t="s">
        <v>96</v>
      </c>
    </row>
    <row r="59" spans="2:17" x14ac:dyDescent="0.25">
      <c r="B59">
        <f t="shared" si="5"/>
        <v>56</v>
      </c>
      <c r="C59" t="s">
        <v>601</v>
      </c>
      <c r="D59" t="s">
        <v>438</v>
      </c>
      <c r="E59">
        <v>38600000</v>
      </c>
      <c r="F59">
        <v>5.8250000000000002</v>
      </c>
      <c r="G59">
        <f t="shared" si="0"/>
        <v>0.58250000000000002</v>
      </c>
      <c r="H59">
        <v>24720000</v>
      </c>
      <c r="I59">
        <v>4.09</v>
      </c>
      <c r="J59">
        <f t="shared" si="1"/>
        <v>0.40899999999999997</v>
      </c>
      <c r="L59">
        <v>0.58250000000000002</v>
      </c>
      <c r="M59">
        <v>0.40899999999999997</v>
      </c>
      <c r="N59" s="2">
        <f t="shared" si="2"/>
        <v>0.49575000000000002</v>
      </c>
      <c r="O59">
        <f t="shared" si="3"/>
        <v>0.12268302653586599</v>
      </c>
      <c r="P59" s="2">
        <f t="shared" si="4"/>
        <v>8.6749999999999994E-2</v>
      </c>
      <c r="Q59" t="s">
        <v>96</v>
      </c>
    </row>
    <row r="60" spans="2:17" x14ac:dyDescent="0.25">
      <c r="D60" s="19" t="s">
        <v>439</v>
      </c>
      <c r="E60" s="19"/>
      <c r="F60" s="19"/>
      <c r="G60" s="19">
        <f>SUM(G4:G59)</f>
        <v>104.18995993333338</v>
      </c>
      <c r="H60" s="19"/>
      <c r="I60" s="19"/>
      <c r="J60" s="19">
        <f>SUM(J4:J59)</f>
        <v>80.57403126666668</v>
      </c>
      <c r="K60" s="19"/>
      <c r="L60" s="19">
        <v>104.18995993333338</v>
      </c>
      <c r="M60" s="19">
        <v>80.57403126666668</v>
      </c>
      <c r="N60" s="20">
        <f t="shared" si="2"/>
        <v>92.381995600000039</v>
      </c>
      <c r="O60" s="19">
        <f t="shared" si="3"/>
        <v>16.698983304217723</v>
      </c>
      <c r="P60" s="20">
        <f t="shared" si="4"/>
        <v>11.807964333333292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L24"/>
  <sheetViews>
    <sheetView workbookViewId="0">
      <selection activeCell="L14" sqref="L14"/>
    </sheetView>
  </sheetViews>
  <sheetFormatPr defaultRowHeight="15" x14ac:dyDescent="0.25"/>
  <cols>
    <col min="3" max="3" width="10" bestFit="1" customWidth="1"/>
    <col min="11" max="11" width="11" bestFit="1" customWidth="1"/>
  </cols>
  <sheetData>
    <row r="1" spans="2:12" x14ac:dyDescent="0.25">
      <c r="E1" s="13"/>
      <c r="F1" s="13" t="s">
        <v>86</v>
      </c>
    </row>
    <row r="2" spans="2:12" x14ac:dyDescent="0.25">
      <c r="E2" s="13" t="s">
        <v>84</v>
      </c>
      <c r="F2" s="13" t="s">
        <v>87</v>
      </c>
    </row>
    <row r="3" spans="2:12" x14ac:dyDescent="0.25">
      <c r="B3" t="s">
        <v>4</v>
      </c>
      <c r="C3" t="s">
        <v>3</v>
      </c>
    </row>
    <row r="4" spans="2:12" x14ac:dyDescent="0.25">
      <c r="B4">
        <v>1</v>
      </c>
      <c r="C4">
        <v>3162000</v>
      </c>
    </row>
    <row r="5" spans="2:12" x14ac:dyDescent="0.25">
      <c r="B5">
        <v>5</v>
      </c>
      <c r="C5">
        <v>14130000</v>
      </c>
      <c r="J5" t="s">
        <v>5</v>
      </c>
      <c r="K5" t="s">
        <v>3</v>
      </c>
      <c r="L5" t="s">
        <v>4</v>
      </c>
    </row>
    <row r="6" spans="2:12" x14ac:dyDescent="0.25">
      <c r="B6">
        <v>10</v>
      </c>
      <c r="C6">
        <v>39160000</v>
      </c>
      <c r="J6" t="s">
        <v>6</v>
      </c>
      <c r="K6">
        <v>252400000</v>
      </c>
      <c r="L6">
        <f t="shared" ref="L6:L14" si="0">(K6+9000000)/5000000</f>
        <v>52.28</v>
      </c>
    </row>
    <row r="7" spans="2:12" x14ac:dyDescent="0.25">
      <c r="B7">
        <v>20</v>
      </c>
      <c r="C7">
        <v>104200000</v>
      </c>
      <c r="J7" t="s">
        <v>7</v>
      </c>
      <c r="K7">
        <v>5208000</v>
      </c>
      <c r="L7">
        <f t="shared" si="0"/>
        <v>2.8416000000000001</v>
      </c>
    </row>
    <row r="8" spans="2:12" x14ac:dyDescent="0.25">
      <c r="J8" t="s">
        <v>8</v>
      </c>
      <c r="K8">
        <v>47220000</v>
      </c>
      <c r="L8">
        <f t="shared" si="0"/>
        <v>11.244</v>
      </c>
    </row>
    <row r="9" spans="2:12" x14ac:dyDescent="0.25">
      <c r="J9" t="s">
        <v>17</v>
      </c>
      <c r="K9">
        <v>296600000</v>
      </c>
      <c r="L9">
        <f t="shared" si="0"/>
        <v>61.12</v>
      </c>
    </row>
    <row r="10" spans="2:12" x14ac:dyDescent="0.25">
      <c r="J10" t="s">
        <v>10</v>
      </c>
      <c r="K10">
        <v>2024000000</v>
      </c>
      <c r="L10">
        <f t="shared" si="0"/>
        <v>406.6</v>
      </c>
    </row>
    <row r="11" spans="2:12" x14ac:dyDescent="0.25">
      <c r="J11" t="s">
        <v>16</v>
      </c>
      <c r="K11">
        <v>90470000</v>
      </c>
      <c r="L11">
        <f t="shared" si="0"/>
        <v>19.893999999999998</v>
      </c>
    </row>
    <row r="12" spans="2:12" x14ac:dyDescent="0.25">
      <c r="J12" t="s">
        <v>15</v>
      </c>
      <c r="K12">
        <v>181500000</v>
      </c>
      <c r="L12">
        <f t="shared" si="0"/>
        <v>38.1</v>
      </c>
    </row>
    <row r="13" spans="2:12" x14ac:dyDescent="0.25">
      <c r="J13" t="s">
        <v>9</v>
      </c>
      <c r="K13">
        <v>440800000</v>
      </c>
      <c r="L13">
        <f t="shared" si="0"/>
        <v>89.96</v>
      </c>
    </row>
    <row r="14" spans="2:12" x14ac:dyDescent="0.25">
      <c r="J14" t="s">
        <v>14</v>
      </c>
      <c r="K14">
        <v>212400000</v>
      </c>
      <c r="L14">
        <f t="shared" si="0"/>
        <v>44.28</v>
      </c>
    </row>
    <row r="15" spans="2:12" x14ac:dyDescent="0.25">
      <c r="J15" t="s">
        <v>18</v>
      </c>
    </row>
    <row r="16" spans="2:12" x14ac:dyDescent="0.25">
      <c r="J16" t="s">
        <v>12</v>
      </c>
    </row>
    <row r="17" spans="10:10" x14ac:dyDescent="0.25">
      <c r="J17" t="s">
        <v>11</v>
      </c>
    </row>
    <row r="18" spans="10:10" x14ac:dyDescent="0.25">
      <c r="J18" t="s">
        <v>13</v>
      </c>
    </row>
    <row r="19" spans="10:10" x14ac:dyDescent="0.25">
      <c r="J19" t="s">
        <v>66</v>
      </c>
    </row>
    <row r="20" spans="10:10" x14ac:dyDescent="0.25">
      <c r="J20" t="s">
        <v>67</v>
      </c>
    </row>
    <row r="21" spans="10:10" x14ac:dyDescent="0.25">
      <c r="J21" t="s">
        <v>68</v>
      </c>
    </row>
    <row r="22" spans="10:10" x14ac:dyDescent="0.25">
      <c r="J22" t="s">
        <v>69</v>
      </c>
    </row>
    <row r="23" spans="10:10" x14ac:dyDescent="0.25">
      <c r="J23" t="s">
        <v>70</v>
      </c>
    </row>
    <row r="24" spans="10:10" x14ac:dyDescent="0.25">
      <c r="J24" t="s">
        <v>71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S20"/>
  <sheetViews>
    <sheetView workbookViewId="0">
      <selection activeCell="A17" sqref="A17:XFD17"/>
    </sheetView>
  </sheetViews>
  <sheetFormatPr defaultRowHeight="15" x14ac:dyDescent="0.25"/>
  <cols>
    <col min="3" max="3" width="17" customWidth="1"/>
    <col min="4" max="4" width="20.28515625" customWidth="1"/>
    <col min="5" max="5" width="9.28515625" customWidth="1"/>
    <col min="7" max="7" width="10" bestFit="1" customWidth="1"/>
  </cols>
  <sheetData>
    <row r="1" spans="1:19" x14ac:dyDescent="0.25">
      <c r="B1" s="21" t="s">
        <v>16</v>
      </c>
    </row>
    <row r="2" spans="1:19" x14ac:dyDescent="0.25">
      <c r="A2" s="13" t="s">
        <v>607</v>
      </c>
      <c r="B2" s="13" t="s">
        <v>276</v>
      </c>
      <c r="C2" s="13" t="s">
        <v>119</v>
      </c>
      <c r="D2" s="13" t="s">
        <v>3</v>
      </c>
      <c r="E2" s="13" t="s">
        <v>257</v>
      </c>
      <c r="F2" s="13" t="s">
        <v>517</v>
      </c>
      <c r="G2" s="13" t="s">
        <v>3</v>
      </c>
      <c r="H2" s="13" t="s">
        <v>257</v>
      </c>
      <c r="I2" s="13" t="s">
        <v>517</v>
      </c>
      <c r="J2" s="13"/>
      <c r="K2" s="13" t="s">
        <v>517</v>
      </c>
      <c r="L2" s="13" t="s">
        <v>517</v>
      </c>
      <c r="M2" s="13" t="s">
        <v>605</v>
      </c>
      <c r="N2" s="13" t="s">
        <v>1</v>
      </c>
      <c r="O2" s="13" t="s">
        <v>274</v>
      </c>
      <c r="P2" s="13" t="s">
        <v>603</v>
      </c>
      <c r="Q2" s="13"/>
      <c r="R2" s="13"/>
    </row>
    <row r="3" spans="1:19" x14ac:dyDescent="0.25">
      <c r="A3" t="s">
        <v>610</v>
      </c>
      <c r="B3" t="s">
        <v>608</v>
      </c>
      <c r="C3" t="s">
        <v>298</v>
      </c>
      <c r="D3">
        <v>21310000</v>
      </c>
      <c r="E3">
        <v>3.0655000000000001</v>
      </c>
      <c r="F3">
        <f>(E3*100)/1000</f>
        <v>0.30654999999999999</v>
      </c>
      <c r="G3">
        <v>42010000</v>
      </c>
      <c r="H3">
        <v>4.1005000000000003</v>
      </c>
      <c r="I3">
        <f>(H3*100)/1000</f>
        <v>0.41005000000000003</v>
      </c>
      <c r="K3">
        <v>0.30654999999999999</v>
      </c>
      <c r="L3">
        <v>0.41005000000000003</v>
      </c>
      <c r="M3" s="2">
        <f>AVERAGE(K3:L3)</f>
        <v>0.35830000000000001</v>
      </c>
      <c r="N3">
        <f>STDEV(K3:L3)</f>
        <v>7.3185551852807978E-2</v>
      </c>
      <c r="O3" s="2">
        <f>N3/SQRT(COUNT(K3:L3))</f>
        <v>5.1750000000000212E-2</v>
      </c>
      <c r="P3" t="s">
        <v>298</v>
      </c>
      <c r="S3" t="s">
        <v>606</v>
      </c>
    </row>
    <row r="4" spans="1:19" x14ac:dyDescent="0.25">
      <c r="A4" t="s">
        <v>610</v>
      </c>
      <c r="B4" t="s">
        <v>611</v>
      </c>
      <c r="C4" t="s">
        <v>80</v>
      </c>
      <c r="D4">
        <v>90730000</v>
      </c>
      <c r="E4">
        <v>18.073</v>
      </c>
      <c r="F4">
        <f t="shared" ref="F4:F19" si="0">(E4*100)/1000</f>
        <v>1.8072999999999999</v>
      </c>
      <c r="G4">
        <v>150210000</v>
      </c>
      <c r="H4">
        <v>24.021000000000001</v>
      </c>
      <c r="I4">
        <f t="shared" ref="I4:I19" si="1">(H4*100)/1000</f>
        <v>2.4020999999999999</v>
      </c>
      <c r="K4">
        <v>1.8072999999999999</v>
      </c>
      <c r="L4">
        <v>2.4020999999999999</v>
      </c>
      <c r="M4" s="2">
        <f t="shared" ref="M4:M20" si="2">AVERAGE(K4:L4)</f>
        <v>2.1046999999999998</v>
      </c>
      <c r="N4">
        <f t="shared" ref="N4:N20" si="3">STDEV(K4:L4)</f>
        <v>0.42058711344976074</v>
      </c>
      <c r="O4" s="2">
        <f t="shared" ref="O4:O20" si="4">N4/SQRT(COUNT(K4:L4))</f>
        <v>0.29740000000000161</v>
      </c>
      <c r="P4" t="s">
        <v>80</v>
      </c>
      <c r="S4" t="s">
        <v>609</v>
      </c>
    </row>
    <row r="5" spans="1:19" x14ac:dyDescent="0.25">
      <c r="A5" t="s">
        <v>610</v>
      </c>
      <c r="B5" t="s">
        <v>613</v>
      </c>
      <c r="C5" t="s">
        <v>86</v>
      </c>
      <c r="D5">
        <v>43610000</v>
      </c>
      <c r="E5">
        <v>10.522</v>
      </c>
      <c r="F5">
        <f t="shared" si="0"/>
        <v>1.0522</v>
      </c>
      <c r="G5">
        <v>40400000</v>
      </c>
      <c r="H5">
        <v>9.8800000000000008</v>
      </c>
      <c r="I5">
        <f t="shared" si="1"/>
        <v>0.9880000000000001</v>
      </c>
      <c r="K5">
        <v>1.0522</v>
      </c>
      <c r="L5">
        <v>0.9880000000000001</v>
      </c>
      <c r="M5" s="2">
        <f t="shared" si="2"/>
        <v>1.0201</v>
      </c>
      <c r="N5">
        <f t="shared" si="3"/>
        <v>4.5396255352176298E-2</v>
      </c>
      <c r="O5" s="2">
        <f t="shared" si="4"/>
        <v>3.2099999999999962E-2</v>
      </c>
      <c r="P5" t="s">
        <v>86</v>
      </c>
      <c r="S5" t="s">
        <v>612</v>
      </c>
    </row>
    <row r="6" spans="1:19" x14ac:dyDescent="0.25">
      <c r="A6" t="s">
        <v>616</v>
      </c>
      <c r="B6" t="s">
        <v>614</v>
      </c>
      <c r="C6" t="s">
        <v>374</v>
      </c>
      <c r="D6">
        <v>24710000</v>
      </c>
      <c r="E6">
        <v>7.6775000000000002</v>
      </c>
      <c r="F6">
        <f t="shared" si="0"/>
        <v>0.76775000000000004</v>
      </c>
      <c r="G6">
        <v>10420000</v>
      </c>
      <c r="H6">
        <v>4.1050000000000004</v>
      </c>
      <c r="I6">
        <f t="shared" si="1"/>
        <v>0.41050000000000003</v>
      </c>
      <c r="K6">
        <v>0.76775000000000004</v>
      </c>
      <c r="L6">
        <v>0.41050000000000003</v>
      </c>
      <c r="M6" s="2">
        <f t="shared" si="2"/>
        <v>0.58912500000000001</v>
      </c>
      <c r="N6">
        <f t="shared" si="3"/>
        <v>0.25261389757889396</v>
      </c>
      <c r="O6" s="2">
        <f t="shared" si="4"/>
        <v>0.17862499999999989</v>
      </c>
      <c r="P6" t="s">
        <v>514</v>
      </c>
      <c r="S6" t="s">
        <v>612</v>
      </c>
    </row>
    <row r="7" spans="1:19" x14ac:dyDescent="0.25">
      <c r="A7" t="s">
        <v>632</v>
      </c>
      <c r="B7" t="s">
        <v>629</v>
      </c>
      <c r="C7" t="s">
        <v>379</v>
      </c>
      <c r="D7">
        <v>11060000</v>
      </c>
      <c r="E7">
        <v>4.1059999999999999</v>
      </c>
      <c r="F7">
        <f t="shared" si="0"/>
        <v>0.41059999999999997</v>
      </c>
      <c r="G7">
        <v>31030000</v>
      </c>
      <c r="H7">
        <v>6.1029999999999998</v>
      </c>
      <c r="I7">
        <f t="shared" si="1"/>
        <v>0.61029999999999995</v>
      </c>
      <c r="K7">
        <v>0.41059999999999997</v>
      </c>
      <c r="L7">
        <v>0.61029999999999995</v>
      </c>
      <c r="M7" s="2">
        <f t="shared" si="2"/>
        <v>0.51044999999999996</v>
      </c>
      <c r="N7">
        <f t="shared" si="3"/>
        <v>0.1412092242029532</v>
      </c>
      <c r="O7" s="2">
        <f t="shared" si="4"/>
        <v>9.9849999999999758E-2</v>
      </c>
      <c r="P7" t="s">
        <v>380</v>
      </c>
    </row>
    <row r="8" spans="1:19" x14ac:dyDescent="0.25">
      <c r="B8" t="s">
        <v>630</v>
      </c>
      <c r="C8" t="s">
        <v>382</v>
      </c>
      <c r="D8">
        <v>18690000</v>
      </c>
      <c r="E8">
        <v>4.8689999999999998</v>
      </c>
      <c r="F8">
        <f t="shared" si="0"/>
        <v>0.4869</v>
      </c>
      <c r="G8">
        <v>32010000</v>
      </c>
      <c r="H8">
        <v>6.2009999999999996</v>
      </c>
      <c r="I8">
        <f t="shared" si="1"/>
        <v>0.62009999999999987</v>
      </c>
      <c r="K8">
        <v>0.4869</v>
      </c>
      <c r="L8">
        <v>0.62009999999999987</v>
      </c>
      <c r="M8" s="2">
        <f t="shared" si="2"/>
        <v>0.55349999999999988</v>
      </c>
      <c r="N8">
        <f t="shared" si="3"/>
        <v>9.4186623254048779E-2</v>
      </c>
      <c r="O8" s="2">
        <f t="shared" si="4"/>
        <v>6.6600000000000451E-2</v>
      </c>
      <c r="P8" t="s">
        <v>380</v>
      </c>
      <c r="S8" t="s">
        <v>615</v>
      </c>
    </row>
    <row r="9" spans="1:19" x14ac:dyDescent="0.25">
      <c r="A9" t="s">
        <v>633</v>
      </c>
      <c r="B9" t="s">
        <v>631</v>
      </c>
      <c r="C9" t="s">
        <v>110</v>
      </c>
      <c r="D9">
        <v>432000000</v>
      </c>
      <c r="E9">
        <v>11.8</v>
      </c>
      <c r="F9">
        <f t="shared" si="0"/>
        <v>1.18</v>
      </c>
      <c r="G9">
        <v>92010000</v>
      </c>
      <c r="H9">
        <v>3.3002500000000001</v>
      </c>
      <c r="I9">
        <f t="shared" si="1"/>
        <v>0.33002500000000001</v>
      </c>
      <c r="K9">
        <v>1.18</v>
      </c>
      <c r="L9">
        <v>0.33002500000000001</v>
      </c>
      <c r="M9" s="2">
        <f t="shared" si="2"/>
        <v>0.75501249999999998</v>
      </c>
      <c r="N9">
        <f t="shared" si="3"/>
        <v>0.60102308633903556</v>
      </c>
      <c r="O9" s="2">
        <f t="shared" si="4"/>
        <v>0.42498749999999985</v>
      </c>
      <c r="P9" t="s">
        <v>414</v>
      </c>
    </row>
    <row r="10" spans="1:19" x14ac:dyDescent="0.25">
      <c r="A10" t="s">
        <v>634</v>
      </c>
      <c r="B10" t="s">
        <v>327</v>
      </c>
      <c r="C10" t="s">
        <v>643</v>
      </c>
      <c r="D10">
        <v>42120000</v>
      </c>
      <c r="E10">
        <v>2.6423999999999999</v>
      </c>
      <c r="F10">
        <f t="shared" si="0"/>
        <v>0.26424000000000003</v>
      </c>
      <c r="G10">
        <v>83200000</v>
      </c>
      <c r="H10">
        <v>3.464</v>
      </c>
      <c r="I10">
        <f t="shared" si="1"/>
        <v>0.34639999999999999</v>
      </c>
      <c r="K10">
        <v>0.26424000000000003</v>
      </c>
      <c r="L10">
        <v>0.34639999999999999</v>
      </c>
      <c r="M10" s="2">
        <f t="shared" si="2"/>
        <v>0.30532000000000004</v>
      </c>
      <c r="N10">
        <f t="shared" si="3"/>
        <v>5.8095893142286387E-2</v>
      </c>
      <c r="O10" s="2">
        <f t="shared" si="4"/>
        <v>4.1079999999999742E-2</v>
      </c>
      <c r="P10" t="s">
        <v>111</v>
      </c>
    </row>
    <row r="11" spans="1:19" x14ac:dyDescent="0.25">
      <c r="A11" t="s">
        <v>635</v>
      </c>
      <c r="B11" t="s">
        <v>623</v>
      </c>
      <c r="C11" t="s">
        <v>619</v>
      </c>
      <c r="D11">
        <v>30750000</v>
      </c>
      <c r="E11">
        <v>7.8237500000000004</v>
      </c>
      <c r="F11">
        <f t="shared" si="0"/>
        <v>0.78237500000000004</v>
      </c>
      <c r="G11">
        <v>63020000</v>
      </c>
      <c r="H11">
        <v>15.891249999999999</v>
      </c>
      <c r="I11">
        <f t="shared" si="1"/>
        <v>1.5891249999999999</v>
      </c>
      <c r="K11">
        <v>0.78237500000000004</v>
      </c>
      <c r="L11">
        <v>1.5891249999999999</v>
      </c>
      <c r="M11" s="2">
        <f t="shared" si="2"/>
        <v>1.1857500000000001</v>
      </c>
      <c r="N11">
        <f t="shared" si="3"/>
        <v>0.57045839572224677</v>
      </c>
      <c r="O11" s="2">
        <f t="shared" si="4"/>
        <v>0.40337499999999965</v>
      </c>
      <c r="P11" t="s">
        <v>262</v>
      </c>
    </row>
    <row r="12" spans="1:19" x14ac:dyDescent="0.25">
      <c r="A12" t="s">
        <v>636</v>
      </c>
      <c r="B12" t="s">
        <v>624</v>
      </c>
      <c r="C12" t="s">
        <v>620</v>
      </c>
      <c r="D12">
        <v>91250000</v>
      </c>
      <c r="E12">
        <v>3.625</v>
      </c>
      <c r="F12">
        <f t="shared" si="0"/>
        <v>0.36249999999999999</v>
      </c>
      <c r="G12">
        <v>20900000</v>
      </c>
      <c r="H12">
        <v>2.218</v>
      </c>
      <c r="I12">
        <f t="shared" si="1"/>
        <v>0.22180000000000002</v>
      </c>
      <c r="K12">
        <v>0.36249999999999999</v>
      </c>
      <c r="L12">
        <v>0.22180000000000002</v>
      </c>
      <c r="M12" s="2">
        <f t="shared" si="2"/>
        <v>0.29215000000000002</v>
      </c>
      <c r="N12">
        <f t="shared" si="3"/>
        <v>9.9489924112947103E-2</v>
      </c>
      <c r="O12" s="2">
        <f t="shared" si="4"/>
        <v>7.0349999999999899E-2</v>
      </c>
      <c r="P12" t="s">
        <v>111</v>
      </c>
    </row>
    <row r="13" spans="1:19" x14ac:dyDescent="0.25">
      <c r="A13" t="s">
        <v>637</v>
      </c>
      <c r="B13" t="s">
        <v>625</v>
      </c>
      <c r="C13" t="s">
        <v>541</v>
      </c>
      <c r="D13">
        <v>37610000</v>
      </c>
      <c r="E13">
        <v>2.5522</v>
      </c>
      <c r="F13">
        <f t="shared" si="0"/>
        <v>0.25522</v>
      </c>
      <c r="G13">
        <v>32000000</v>
      </c>
      <c r="H13">
        <v>2.44</v>
      </c>
      <c r="I13">
        <f t="shared" si="1"/>
        <v>0.24399999999999999</v>
      </c>
      <c r="K13">
        <v>0.25522</v>
      </c>
      <c r="L13">
        <v>0.24399999999999999</v>
      </c>
      <c r="M13" s="2">
        <f t="shared" si="2"/>
        <v>0.24961</v>
      </c>
      <c r="N13">
        <f t="shared" si="3"/>
        <v>7.9337380849130688E-3</v>
      </c>
      <c r="O13" s="2">
        <f t="shared" si="4"/>
        <v>5.6100000000000039E-3</v>
      </c>
      <c r="P13" t="s">
        <v>301</v>
      </c>
    </row>
    <row r="14" spans="1:19" x14ac:dyDescent="0.25">
      <c r="A14" t="s">
        <v>638</v>
      </c>
      <c r="B14" t="s">
        <v>626</v>
      </c>
      <c r="C14" t="s">
        <v>644</v>
      </c>
      <c r="D14">
        <v>72100000</v>
      </c>
      <c r="E14">
        <v>3.242</v>
      </c>
      <c r="F14">
        <f t="shared" si="0"/>
        <v>0.32419999999999999</v>
      </c>
      <c r="G14">
        <v>42010000</v>
      </c>
      <c r="H14">
        <v>2.6402000000000001</v>
      </c>
      <c r="I14">
        <f t="shared" si="1"/>
        <v>0.26401999999999998</v>
      </c>
      <c r="K14">
        <v>0.32419999999999999</v>
      </c>
      <c r="L14">
        <v>0.26401999999999998</v>
      </c>
      <c r="M14" s="2">
        <f t="shared" si="2"/>
        <v>0.29410999999999998</v>
      </c>
      <c r="N14">
        <f t="shared" si="3"/>
        <v>4.2553686091806542E-2</v>
      </c>
      <c r="O14" s="2">
        <f t="shared" si="4"/>
        <v>3.0090000000000078E-2</v>
      </c>
      <c r="P14" t="s">
        <v>301</v>
      </c>
    </row>
    <row r="15" spans="1:19" x14ac:dyDescent="0.25">
      <c r="A15" t="s">
        <v>639</v>
      </c>
      <c r="B15" t="s">
        <v>627</v>
      </c>
      <c r="C15" t="s">
        <v>253</v>
      </c>
      <c r="D15">
        <v>43720000</v>
      </c>
      <c r="E15">
        <v>2.6743999999999999</v>
      </c>
      <c r="F15">
        <f t="shared" si="0"/>
        <v>0.26744000000000001</v>
      </c>
      <c r="G15">
        <v>48290000</v>
      </c>
      <c r="H15">
        <v>2.7658</v>
      </c>
      <c r="I15">
        <f t="shared" si="1"/>
        <v>0.27657999999999999</v>
      </c>
      <c r="K15">
        <v>0.26744000000000001</v>
      </c>
      <c r="L15">
        <v>0.27657999999999999</v>
      </c>
      <c r="M15" s="2">
        <f t="shared" si="2"/>
        <v>0.27200999999999997</v>
      </c>
      <c r="N15">
        <f t="shared" si="3"/>
        <v>6.4629559800450315E-3</v>
      </c>
      <c r="O15" s="2">
        <f t="shared" si="4"/>
        <v>4.5699999999999907E-3</v>
      </c>
      <c r="P15" t="s">
        <v>111</v>
      </c>
    </row>
    <row r="16" spans="1:19" x14ac:dyDescent="0.25">
      <c r="A16" t="s">
        <v>640</v>
      </c>
      <c r="B16" t="s">
        <v>628</v>
      </c>
      <c r="C16" t="s">
        <v>621</v>
      </c>
      <c r="D16">
        <v>87460000</v>
      </c>
      <c r="E16">
        <v>3.5491999999999999</v>
      </c>
      <c r="F16">
        <f t="shared" si="0"/>
        <v>0.35492000000000001</v>
      </c>
      <c r="G16">
        <v>99330000</v>
      </c>
      <c r="H16">
        <v>3.7866</v>
      </c>
      <c r="I16">
        <f t="shared" si="1"/>
        <v>0.37865999999999994</v>
      </c>
      <c r="K16">
        <v>0.35492000000000001</v>
      </c>
      <c r="L16">
        <v>0.37865999999999994</v>
      </c>
      <c r="M16" s="2">
        <f t="shared" si="2"/>
        <v>0.36678999999999995</v>
      </c>
      <c r="N16">
        <f t="shared" si="3"/>
        <v>1.6786714985368587E-2</v>
      </c>
      <c r="O16" s="2">
        <f t="shared" si="4"/>
        <v>1.1869999999999962E-2</v>
      </c>
      <c r="P16" t="s">
        <v>111</v>
      </c>
    </row>
    <row r="17" spans="1:16" s="29" customFormat="1" x14ac:dyDescent="0.25">
      <c r="A17" s="29" t="s">
        <v>618</v>
      </c>
      <c r="B17" s="29" t="s">
        <v>617</v>
      </c>
      <c r="C17" s="29" t="s">
        <v>560</v>
      </c>
      <c r="D17" s="29">
        <v>167600000</v>
      </c>
      <c r="E17" s="29">
        <v>5.1520000000000001</v>
      </c>
      <c r="F17" s="29">
        <f t="shared" si="0"/>
        <v>0.51519999999999999</v>
      </c>
      <c r="G17" s="29">
        <v>302000000</v>
      </c>
      <c r="H17" s="29">
        <v>7.84</v>
      </c>
      <c r="I17" s="29">
        <f t="shared" si="1"/>
        <v>0.78400000000000003</v>
      </c>
      <c r="K17" s="29">
        <v>0.51519999999999999</v>
      </c>
      <c r="L17" s="29">
        <v>0.78400000000000003</v>
      </c>
      <c r="M17" s="30">
        <f t="shared" si="2"/>
        <v>0.64959999999999996</v>
      </c>
      <c r="N17" s="29">
        <f t="shared" si="3"/>
        <v>0.19007030278294443</v>
      </c>
      <c r="O17" s="30">
        <f t="shared" si="4"/>
        <v>0.13440000000000032</v>
      </c>
      <c r="P17" s="29" t="s">
        <v>301</v>
      </c>
    </row>
    <row r="18" spans="1:16" x14ac:dyDescent="0.25">
      <c r="A18" t="s">
        <v>641</v>
      </c>
      <c r="B18" t="s">
        <v>600</v>
      </c>
      <c r="C18" t="s">
        <v>343</v>
      </c>
      <c r="D18">
        <v>21060000</v>
      </c>
      <c r="E18">
        <v>3.6324999999999998</v>
      </c>
      <c r="F18">
        <f t="shared" si="0"/>
        <v>0.36325000000000002</v>
      </c>
      <c r="G18">
        <v>42040000</v>
      </c>
      <c r="H18">
        <v>6.2549999999999999</v>
      </c>
      <c r="I18">
        <f t="shared" si="1"/>
        <v>0.62549999999999994</v>
      </c>
      <c r="K18">
        <v>0.36325000000000002</v>
      </c>
      <c r="L18">
        <v>0.62549999999999994</v>
      </c>
      <c r="M18" s="2">
        <f t="shared" si="2"/>
        <v>0.49437500000000001</v>
      </c>
      <c r="N18">
        <f t="shared" si="3"/>
        <v>0.18543875336617191</v>
      </c>
      <c r="O18" s="2">
        <f t="shared" si="4"/>
        <v>0.13112499999999985</v>
      </c>
      <c r="P18" t="s">
        <v>96</v>
      </c>
    </row>
    <row r="19" spans="1:16" x14ac:dyDescent="0.25">
      <c r="A19" t="s">
        <v>642</v>
      </c>
      <c r="B19" t="s">
        <v>622</v>
      </c>
      <c r="C19" t="s">
        <v>550</v>
      </c>
      <c r="D19">
        <v>43290000</v>
      </c>
      <c r="E19">
        <v>6.4112499999999999</v>
      </c>
      <c r="F19">
        <f t="shared" si="0"/>
        <v>0.64112499999999994</v>
      </c>
      <c r="G19">
        <v>24180000</v>
      </c>
      <c r="H19">
        <v>4.0225</v>
      </c>
      <c r="I19">
        <f t="shared" si="1"/>
        <v>0.40225</v>
      </c>
      <c r="K19">
        <v>0.64112499999999994</v>
      </c>
      <c r="L19">
        <v>0.40225</v>
      </c>
      <c r="M19" s="2">
        <f t="shared" si="2"/>
        <v>0.52168749999999997</v>
      </c>
      <c r="N19">
        <f t="shared" si="3"/>
        <v>0.16891013235593658</v>
      </c>
      <c r="O19" s="2">
        <f t="shared" si="4"/>
        <v>0.11943750000000002</v>
      </c>
      <c r="P19" t="s">
        <v>96</v>
      </c>
    </row>
    <row r="20" spans="1:16" x14ac:dyDescent="0.25">
      <c r="C20" s="19" t="s">
        <v>439</v>
      </c>
      <c r="D20" s="19"/>
      <c r="E20" s="19"/>
      <c r="F20" s="19">
        <f>SUM(F3:F19)</f>
        <v>10.141770000000001</v>
      </c>
      <c r="G20" s="19"/>
      <c r="H20" s="19"/>
      <c r="I20" s="19">
        <f>SUM(I3:I19)</f>
        <v>10.903410000000001</v>
      </c>
      <c r="J20" s="19"/>
      <c r="K20" s="19">
        <v>10.141770000000001</v>
      </c>
      <c r="L20" s="19">
        <v>10.903410000000001</v>
      </c>
      <c r="M20" s="20">
        <f t="shared" si="2"/>
        <v>10.522590000000001</v>
      </c>
      <c r="N20" s="19">
        <f t="shared" si="3"/>
        <v>0.53856080882292201</v>
      </c>
      <c r="O20" s="20">
        <f t="shared" si="4"/>
        <v>0.38081999999999994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B2:S24"/>
  <sheetViews>
    <sheetView workbookViewId="0">
      <selection activeCell="C25" sqref="C25"/>
    </sheetView>
  </sheetViews>
  <sheetFormatPr defaultRowHeight="15" x14ac:dyDescent="0.25"/>
  <cols>
    <col min="4" max="4" width="20.85546875" customWidth="1"/>
    <col min="5" max="5" width="12.7109375" customWidth="1"/>
    <col min="8" max="8" width="11" bestFit="1" customWidth="1"/>
  </cols>
  <sheetData>
    <row r="2" spans="2:19" x14ac:dyDescent="0.25">
      <c r="B2" s="21" t="s">
        <v>15</v>
      </c>
    </row>
    <row r="3" spans="2:19" x14ac:dyDescent="0.25">
      <c r="B3" s="13" t="s">
        <v>607</v>
      </c>
      <c r="C3" s="13" t="s">
        <v>276</v>
      </c>
      <c r="D3" s="13" t="s">
        <v>119</v>
      </c>
      <c r="E3" s="13" t="s">
        <v>3</v>
      </c>
      <c r="F3" s="13" t="s">
        <v>257</v>
      </c>
      <c r="G3" s="13" t="s">
        <v>517</v>
      </c>
      <c r="H3" s="13" t="s">
        <v>3</v>
      </c>
      <c r="I3" s="13" t="s">
        <v>257</v>
      </c>
      <c r="J3" s="13" t="s">
        <v>517</v>
      </c>
      <c r="K3" s="13"/>
      <c r="L3" s="13" t="s">
        <v>517</v>
      </c>
      <c r="M3" s="13" t="s">
        <v>517</v>
      </c>
      <c r="N3" s="13" t="s">
        <v>605</v>
      </c>
      <c r="O3" s="13" t="s">
        <v>1</v>
      </c>
      <c r="P3" s="13" t="s">
        <v>274</v>
      </c>
      <c r="Q3" s="13" t="s">
        <v>603</v>
      </c>
      <c r="R3" s="13"/>
      <c r="S3" s="13"/>
    </row>
    <row r="4" spans="2:19" x14ac:dyDescent="0.25">
      <c r="B4" t="s">
        <v>610</v>
      </c>
      <c r="C4" t="s">
        <v>666</v>
      </c>
      <c r="D4" t="s">
        <v>298</v>
      </c>
      <c r="E4">
        <v>166100000</v>
      </c>
      <c r="F4">
        <v>10.305</v>
      </c>
      <c r="G4">
        <f>(F4*100)/1000</f>
        <v>1.0305</v>
      </c>
      <c r="H4">
        <v>318400000</v>
      </c>
      <c r="I4">
        <v>17.920000000000002</v>
      </c>
      <c r="J4">
        <f>(I4*100)/1000</f>
        <v>1.7920000000000003</v>
      </c>
      <c r="L4">
        <v>1.0305</v>
      </c>
      <c r="M4">
        <v>1.7920000000000003</v>
      </c>
      <c r="N4" s="2">
        <f>AVERAGE(L4:M4)</f>
        <v>1.4112500000000001</v>
      </c>
      <c r="O4">
        <f>STDEV(L4:M4)</f>
        <v>0.53846181387355585</v>
      </c>
      <c r="P4" s="2">
        <f>O4/SQRT(COUNT(L4:M4))</f>
        <v>0.38074999999999992</v>
      </c>
      <c r="Q4" t="s">
        <v>298</v>
      </c>
    </row>
    <row r="5" spans="2:19" x14ac:dyDescent="0.25">
      <c r="B5" t="s">
        <v>645</v>
      </c>
      <c r="C5" t="s">
        <v>667</v>
      </c>
      <c r="D5" t="s">
        <v>80</v>
      </c>
      <c r="E5">
        <v>641100000</v>
      </c>
      <c r="F5">
        <v>73.11</v>
      </c>
      <c r="G5">
        <f t="shared" ref="G5:G23" si="0">(F5*100)/1000</f>
        <v>7.3109999999999999</v>
      </c>
      <c r="H5">
        <v>972000000</v>
      </c>
      <c r="I5">
        <v>106.2</v>
      </c>
      <c r="J5">
        <f t="shared" ref="J5:J23" si="1">(I5*100)/1000</f>
        <v>10.62</v>
      </c>
      <c r="L5">
        <v>7.3109999999999999</v>
      </c>
      <c r="M5">
        <v>10.62</v>
      </c>
      <c r="N5" s="2">
        <f t="shared" ref="N5:N24" si="2">AVERAGE(L5:M5)</f>
        <v>8.9654999999999987</v>
      </c>
      <c r="O5">
        <f t="shared" ref="O5:O24" si="3">STDEV(L5:M5)</f>
        <v>2.3398163389462971</v>
      </c>
      <c r="P5" s="2">
        <f t="shared" ref="P5:P24" si="4">O5/SQRT(COUNT(L5:M5))</f>
        <v>1.6545000000000079</v>
      </c>
      <c r="Q5" t="s">
        <v>80</v>
      </c>
    </row>
    <row r="6" spans="2:19" x14ac:dyDescent="0.25">
      <c r="B6" t="s">
        <v>610</v>
      </c>
      <c r="C6" t="s">
        <v>668</v>
      </c>
      <c r="D6" t="s">
        <v>86</v>
      </c>
      <c r="E6">
        <v>288200000</v>
      </c>
      <c r="F6">
        <v>59.44</v>
      </c>
      <c r="G6">
        <f t="shared" si="0"/>
        <v>5.944</v>
      </c>
      <c r="H6">
        <v>206600000</v>
      </c>
      <c r="I6">
        <v>43.12</v>
      </c>
      <c r="J6">
        <f t="shared" si="1"/>
        <v>4.3120000000000003</v>
      </c>
      <c r="L6">
        <v>5.944</v>
      </c>
      <c r="M6">
        <v>4.3120000000000003</v>
      </c>
      <c r="N6" s="2">
        <f t="shared" si="2"/>
        <v>5.1280000000000001</v>
      </c>
      <c r="O6">
        <f t="shared" si="3"/>
        <v>1.1539982668964468</v>
      </c>
      <c r="P6" s="2">
        <f t="shared" si="4"/>
        <v>0.81600000000000084</v>
      </c>
      <c r="Q6" t="s">
        <v>86</v>
      </c>
    </row>
    <row r="7" spans="2:19" x14ac:dyDescent="0.25">
      <c r="B7" t="s">
        <v>616</v>
      </c>
      <c r="C7" t="s">
        <v>669</v>
      </c>
      <c r="D7" t="s">
        <v>374</v>
      </c>
      <c r="E7">
        <v>24250000</v>
      </c>
      <c r="F7">
        <v>7.5625</v>
      </c>
      <c r="G7">
        <f t="shared" si="0"/>
        <v>0.75624999999999998</v>
      </c>
      <c r="H7">
        <v>43810000</v>
      </c>
      <c r="I7">
        <v>12.452500000000001</v>
      </c>
      <c r="J7">
        <f t="shared" si="1"/>
        <v>1.24525</v>
      </c>
      <c r="L7">
        <v>0.75624999999999998</v>
      </c>
      <c r="M7">
        <v>1.24525</v>
      </c>
      <c r="N7" s="2">
        <f t="shared" si="2"/>
        <v>1.00075</v>
      </c>
      <c r="O7">
        <f t="shared" si="3"/>
        <v>0.34577521600022165</v>
      </c>
      <c r="P7" s="2">
        <f t="shared" si="4"/>
        <v>0.24449999999999991</v>
      </c>
      <c r="Q7" t="s">
        <v>514</v>
      </c>
    </row>
    <row r="8" spans="2:19" x14ac:dyDescent="0.25">
      <c r="B8" t="s">
        <v>632</v>
      </c>
      <c r="C8" t="s">
        <v>670</v>
      </c>
      <c r="D8" t="s">
        <v>379</v>
      </c>
      <c r="E8">
        <v>89470000</v>
      </c>
      <c r="F8">
        <v>11.946999999999999</v>
      </c>
      <c r="G8">
        <f t="shared" si="0"/>
        <v>1.1946999999999999</v>
      </c>
      <c r="H8">
        <v>53070000</v>
      </c>
      <c r="I8">
        <v>8.3070000000000004</v>
      </c>
      <c r="J8">
        <f t="shared" si="1"/>
        <v>0.83069999999999999</v>
      </c>
      <c r="L8">
        <v>1.1946999999999999</v>
      </c>
      <c r="M8">
        <v>0.83069999999999999</v>
      </c>
      <c r="N8" s="2">
        <f t="shared" si="2"/>
        <v>1.0126999999999999</v>
      </c>
      <c r="O8">
        <f t="shared" si="3"/>
        <v>0.25738686835190305</v>
      </c>
      <c r="P8" s="2">
        <f t="shared" si="4"/>
        <v>0.1819999999999998</v>
      </c>
      <c r="Q8" t="s">
        <v>380</v>
      </c>
    </row>
    <row r="9" spans="2:19" x14ac:dyDescent="0.25">
      <c r="B9" t="s">
        <v>633</v>
      </c>
      <c r="C9" t="s">
        <v>671</v>
      </c>
      <c r="D9" t="s">
        <v>110</v>
      </c>
      <c r="E9">
        <v>26290000</v>
      </c>
      <c r="F9">
        <v>1.6572499999999999</v>
      </c>
      <c r="G9">
        <f t="shared" si="0"/>
        <v>0.16572499999999998</v>
      </c>
      <c r="H9">
        <v>44160000</v>
      </c>
      <c r="I9">
        <v>2.1040000000000001</v>
      </c>
      <c r="J9">
        <f t="shared" si="1"/>
        <v>0.2104</v>
      </c>
      <c r="L9">
        <v>0.16572499999999998</v>
      </c>
      <c r="M9">
        <v>0.2104</v>
      </c>
      <c r="N9" s="2">
        <f t="shared" si="2"/>
        <v>0.18806249999999999</v>
      </c>
      <c r="O9">
        <f t="shared" si="3"/>
        <v>3.1589995449508905E-2</v>
      </c>
      <c r="P9" s="2">
        <f t="shared" si="4"/>
        <v>2.2337499999999923E-2</v>
      </c>
      <c r="Q9" t="s">
        <v>414</v>
      </c>
    </row>
    <row r="10" spans="2:19" x14ac:dyDescent="0.25">
      <c r="B10" t="s">
        <v>648</v>
      </c>
      <c r="C10" t="s">
        <v>646</v>
      </c>
      <c r="D10" t="s">
        <v>647</v>
      </c>
      <c r="E10">
        <v>58810000</v>
      </c>
      <c r="F10">
        <v>30.905000000000001</v>
      </c>
      <c r="G10">
        <f t="shared" si="0"/>
        <v>3.0905</v>
      </c>
      <c r="H10">
        <v>74630000</v>
      </c>
      <c r="I10">
        <v>38.814999999999998</v>
      </c>
      <c r="J10">
        <f t="shared" si="1"/>
        <v>3.8815</v>
      </c>
      <c r="L10">
        <v>3.0905</v>
      </c>
      <c r="M10">
        <v>3.8815</v>
      </c>
      <c r="N10" s="2">
        <f t="shared" si="2"/>
        <v>3.4859999999999998</v>
      </c>
      <c r="O10">
        <f t="shared" si="3"/>
        <v>0.5593214639185623</v>
      </c>
      <c r="P10" s="2">
        <f t="shared" si="4"/>
        <v>0.39550000000000224</v>
      </c>
      <c r="Q10" t="s">
        <v>90</v>
      </c>
    </row>
    <row r="11" spans="2:19" x14ac:dyDescent="0.25">
      <c r="B11" t="s">
        <v>650</v>
      </c>
      <c r="C11" t="s">
        <v>672</v>
      </c>
      <c r="D11" t="s">
        <v>649</v>
      </c>
      <c r="E11">
        <v>59010000</v>
      </c>
      <c r="F11">
        <v>2.9802</v>
      </c>
      <c r="G11">
        <f t="shared" si="0"/>
        <v>0.29802000000000001</v>
      </c>
      <c r="H11">
        <v>21150000</v>
      </c>
      <c r="I11">
        <v>2.2229999999999999</v>
      </c>
      <c r="J11">
        <f t="shared" si="1"/>
        <v>0.22229999999999997</v>
      </c>
      <c r="L11">
        <v>0.29802000000000001</v>
      </c>
      <c r="M11">
        <v>0.22229999999999997</v>
      </c>
      <c r="N11" s="2">
        <f t="shared" si="2"/>
        <v>0.26016</v>
      </c>
      <c r="O11">
        <f t="shared" si="3"/>
        <v>5.3542125471444983E-2</v>
      </c>
      <c r="P11" s="2">
        <f t="shared" si="4"/>
        <v>3.785999999999972E-2</v>
      </c>
      <c r="Q11" t="s">
        <v>111</v>
      </c>
    </row>
    <row r="12" spans="2:19" x14ac:dyDescent="0.25">
      <c r="C12" t="s">
        <v>674</v>
      </c>
      <c r="D12" t="s">
        <v>673</v>
      </c>
      <c r="E12">
        <v>32360000</v>
      </c>
      <c r="F12">
        <v>2.4472</v>
      </c>
      <c r="G12">
        <f t="shared" si="0"/>
        <v>0.24471999999999999</v>
      </c>
      <c r="H12">
        <v>45370000</v>
      </c>
      <c r="I12">
        <v>2.7073999999999998</v>
      </c>
      <c r="J12">
        <f t="shared" si="1"/>
        <v>0.27074000000000004</v>
      </c>
      <c r="L12">
        <v>0.24471999999999999</v>
      </c>
      <c r="M12">
        <v>0.27074000000000004</v>
      </c>
      <c r="N12" s="2">
        <f t="shared" si="2"/>
        <v>0.25773000000000001</v>
      </c>
      <c r="O12">
        <f t="shared" si="3"/>
        <v>1.8398918446473997E-2</v>
      </c>
      <c r="P12" s="2">
        <f t="shared" si="4"/>
        <v>1.301000000000002E-2</v>
      </c>
      <c r="Q12" t="s">
        <v>301</v>
      </c>
    </row>
    <row r="13" spans="2:19" x14ac:dyDescent="0.25">
      <c r="B13" t="s">
        <v>652</v>
      </c>
      <c r="C13" t="s">
        <v>651</v>
      </c>
      <c r="D13" t="s">
        <v>975</v>
      </c>
      <c r="E13">
        <v>51020000</v>
      </c>
      <c r="F13">
        <v>12.891249999999999</v>
      </c>
      <c r="G13">
        <f t="shared" si="0"/>
        <v>1.2891250000000001</v>
      </c>
      <c r="H13">
        <v>50020000</v>
      </c>
      <c r="I13">
        <v>12.641249999999999</v>
      </c>
      <c r="J13">
        <f t="shared" si="1"/>
        <v>1.2641249999999999</v>
      </c>
      <c r="L13">
        <v>1.2891250000000001</v>
      </c>
      <c r="M13">
        <v>1.2641249999999999</v>
      </c>
      <c r="N13" s="2">
        <f t="shared" si="2"/>
        <v>1.2766250000000001</v>
      </c>
      <c r="O13">
        <f t="shared" si="3"/>
        <v>1.7677669529663782E-2</v>
      </c>
      <c r="P13" s="2">
        <f t="shared" si="4"/>
        <v>1.2500000000000065E-2</v>
      </c>
      <c r="Q13" t="s">
        <v>262</v>
      </c>
    </row>
    <row r="14" spans="2:19" x14ac:dyDescent="0.25">
      <c r="B14" t="s">
        <v>655</v>
      </c>
      <c r="C14" t="s">
        <v>653</v>
      </c>
      <c r="D14" t="s">
        <v>654</v>
      </c>
      <c r="E14">
        <v>54890000</v>
      </c>
      <c r="F14">
        <v>2.8978000000000002</v>
      </c>
      <c r="G14">
        <f t="shared" si="0"/>
        <v>0.28978000000000004</v>
      </c>
      <c r="H14">
        <v>72070000</v>
      </c>
      <c r="I14">
        <v>3.2414000000000001</v>
      </c>
      <c r="J14">
        <f t="shared" si="1"/>
        <v>0.32413999999999998</v>
      </c>
      <c r="L14">
        <v>0.28978000000000004</v>
      </c>
      <c r="M14">
        <v>0.32413999999999998</v>
      </c>
      <c r="N14" s="2">
        <f t="shared" si="2"/>
        <v>0.30696000000000001</v>
      </c>
      <c r="O14">
        <f t="shared" si="3"/>
        <v>2.4296189001569733E-2</v>
      </c>
      <c r="P14" s="2">
        <f t="shared" si="4"/>
        <v>1.717999999999997E-2</v>
      </c>
      <c r="Q14" t="s">
        <v>301</v>
      </c>
    </row>
    <row r="15" spans="2:19" x14ac:dyDescent="0.25">
      <c r="B15" t="s">
        <v>657</v>
      </c>
      <c r="C15" t="s">
        <v>656</v>
      </c>
      <c r="D15" t="s">
        <v>287</v>
      </c>
      <c r="E15">
        <v>21210000</v>
      </c>
      <c r="F15">
        <v>2.2242000000000002</v>
      </c>
      <c r="G15">
        <f t="shared" si="0"/>
        <v>0.22242000000000001</v>
      </c>
      <c r="H15">
        <v>13030000</v>
      </c>
      <c r="I15">
        <v>2.0606</v>
      </c>
      <c r="J15">
        <f t="shared" si="1"/>
        <v>0.20605999999999999</v>
      </c>
      <c r="L15">
        <v>0.22242000000000001</v>
      </c>
      <c r="M15">
        <v>0.20605999999999999</v>
      </c>
      <c r="N15" s="2">
        <f t="shared" si="2"/>
        <v>0.21423999999999999</v>
      </c>
      <c r="O15">
        <f t="shared" si="3"/>
        <v>1.1568266940211926E-2</v>
      </c>
      <c r="P15" s="2">
        <f t="shared" si="4"/>
        <v>8.180000000000005E-3</v>
      </c>
      <c r="Q15" t="s">
        <v>301</v>
      </c>
    </row>
    <row r="16" spans="2:19" x14ac:dyDescent="0.25">
      <c r="C16" t="s">
        <v>688</v>
      </c>
      <c r="D16" t="s">
        <v>403</v>
      </c>
      <c r="E16">
        <v>18440000</v>
      </c>
      <c r="F16">
        <v>2.1688000000000001</v>
      </c>
      <c r="G16">
        <f t="shared" si="0"/>
        <v>0.21687999999999999</v>
      </c>
      <c r="H16">
        <v>42020000</v>
      </c>
      <c r="I16">
        <v>2.6404000000000001</v>
      </c>
      <c r="J16">
        <f t="shared" si="1"/>
        <v>0.26404</v>
      </c>
      <c r="L16">
        <v>0.21687999999999999</v>
      </c>
      <c r="M16">
        <v>0.26404</v>
      </c>
      <c r="N16" s="2">
        <f t="shared" si="2"/>
        <v>0.24046000000000001</v>
      </c>
      <c r="O16">
        <f t="shared" si="3"/>
        <v>3.3347155800757589E-2</v>
      </c>
      <c r="P16" s="2">
        <f t="shared" si="4"/>
        <v>2.3580000000000004E-2</v>
      </c>
      <c r="Q16" t="s">
        <v>111</v>
      </c>
    </row>
    <row r="17" spans="2:17" x14ac:dyDescent="0.25">
      <c r="B17" t="s">
        <v>658</v>
      </c>
      <c r="C17" t="s">
        <v>675</v>
      </c>
      <c r="D17" t="s">
        <v>253</v>
      </c>
      <c r="E17">
        <v>28850000</v>
      </c>
      <c r="F17">
        <v>2.3769999999999998</v>
      </c>
      <c r="G17">
        <f t="shared" si="0"/>
        <v>0.23769999999999999</v>
      </c>
      <c r="H17">
        <v>55330000</v>
      </c>
      <c r="I17">
        <v>2.9066000000000001</v>
      </c>
      <c r="J17">
        <f t="shared" si="1"/>
        <v>0.29066000000000003</v>
      </c>
      <c r="L17">
        <v>0.23769999999999999</v>
      </c>
      <c r="M17">
        <v>0.29066000000000003</v>
      </c>
      <c r="N17" s="2">
        <f t="shared" si="2"/>
        <v>0.26418000000000003</v>
      </c>
      <c r="O17">
        <f t="shared" si="3"/>
        <v>3.744837513163958E-2</v>
      </c>
      <c r="P17" s="2">
        <f t="shared" si="4"/>
        <v>2.6480000000000014E-2</v>
      </c>
      <c r="Q17" t="s">
        <v>111</v>
      </c>
    </row>
    <row r="18" spans="2:17" x14ac:dyDescent="0.25">
      <c r="B18" t="s">
        <v>661</v>
      </c>
      <c r="C18" t="s">
        <v>659</v>
      </c>
      <c r="D18" t="s">
        <v>660</v>
      </c>
      <c r="E18">
        <v>149700000</v>
      </c>
      <c r="F18">
        <v>4.7939999999999996</v>
      </c>
      <c r="G18">
        <f t="shared" si="0"/>
        <v>0.47939999999999999</v>
      </c>
      <c r="H18">
        <v>63200000</v>
      </c>
      <c r="I18">
        <v>3.0640000000000001</v>
      </c>
      <c r="J18">
        <f t="shared" si="1"/>
        <v>0.30639999999999995</v>
      </c>
      <c r="L18">
        <v>0.47939999999999999</v>
      </c>
      <c r="M18">
        <v>0.30639999999999995</v>
      </c>
      <c r="N18" s="2">
        <f t="shared" si="2"/>
        <v>0.39289999999999997</v>
      </c>
      <c r="O18">
        <f t="shared" si="3"/>
        <v>0.12232947314527269</v>
      </c>
      <c r="P18" s="2">
        <f t="shared" si="4"/>
        <v>8.6499999999999966E-2</v>
      </c>
      <c r="Q18" t="s">
        <v>111</v>
      </c>
    </row>
    <row r="19" spans="2:17" x14ac:dyDescent="0.25">
      <c r="B19" t="s">
        <v>663</v>
      </c>
      <c r="C19" t="s">
        <v>594</v>
      </c>
      <c r="D19" t="s">
        <v>662</v>
      </c>
      <c r="E19">
        <v>42710000</v>
      </c>
      <c r="F19">
        <v>22.855</v>
      </c>
      <c r="G19">
        <f t="shared" si="0"/>
        <v>2.2854999999999999</v>
      </c>
      <c r="H19">
        <v>66420000</v>
      </c>
      <c r="I19">
        <v>34.71</v>
      </c>
      <c r="J19">
        <f t="shared" si="1"/>
        <v>3.4710000000000001</v>
      </c>
      <c r="L19">
        <v>2.2854999999999999</v>
      </c>
      <c r="M19">
        <v>3.4710000000000001</v>
      </c>
      <c r="N19" s="2">
        <f t="shared" si="2"/>
        <v>2.87825</v>
      </c>
      <c r="O19">
        <f t="shared" si="3"/>
        <v>0.83827508909665083</v>
      </c>
      <c r="P19" s="2">
        <f t="shared" si="4"/>
        <v>0.59274999999999911</v>
      </c>
      <c r="Q19" t="s">
        <v>90</v>
      </c>
    </row>
    <row r="20" spans="2:17" x14ac:dyDescent="0.25">
      <c r="C20" t="s">
        <v>595</v>
      </c>
      <c r="D20" t="s">
        <v>557</v>
      </c>
      <c r="E20">
        <v>6635000</v>
      </c>
      <c r="F20">
        <v>1.9327000000000001</v>
      </c>
      <c r="G20">
        <f t="shared" si="0"/>
        <v>0.19327</v>
      </c>
      <c r="H20">
        <v>7755000</v>
      </c>
      <c r="I20">
        <v>1.9551000000000001</v>
      </c>
      <c r="J20">
        <f t="shared" si="1"/>
        <v>0.19551000000000002</v>
      </c>
      <c r="L20">
        <v>0.19327</v>
      </c>
      <c r="M20">
        <v>0.19551000000000002</v>
      </c>
      <c r="N20" s="2">
        <f t="shared" si="2"/>
        <v>0.19439000000000001</v>
      </c>
      <c r="O20">
        <f t="shared" si="3"/>
        <v>1.5839191898578803E-3</v>
      </c>
      <c r="P20" s="2">
        <f t="shared" si="4"/>
        <v>1.1200000000000097E-3</v>
      </c>
      <c r="Q20" t="s">
        <v>111</v>
      </c>
    </row>
    <row r="21" spans="2:17" x14ac:dyDescent="0.25">
      <c r="C21" t="s">
        <v>596</v>
      </c>
      <c r="D21" t="s">
        <v>434</v>
      </c>
      <c r="E21">
        <v>28910000</v>
      </c>
      <c r="F21">
        <v>15.955</v>
      </c>
      <c r="G21">
        <f t="shared" si="0"/>
        <v>1.5954999999999999</v>
      </c>
      <c r="H21">
        <v>20770000</v>
      </c>
      <c r="I21">
        <v>11.885</v>
      </c>
      <c r="J21">
        <f t="shared" si="1"/>
        <v>1.1884999999999999</v>
      </c>
      <c r="L21">
        <v>1.5954999999999999</v>
      </c>
      <c r="M21">
        <v>1.1884999999999999</v>
      </c>
      <c r="N21" s="2">
        <f t="shared" si="2"/>
        <v>1.3919999999999999</v>
      </c>
      <c r="O21">
        <f t="shared" si="3"/>
        <v>0.28779245994292496</v>
      </c>
      <c r="P21" s="2">
        <f t="shared" si="4"/>
        <v>0.20350000000000007</v>
      </c>
      <c r="Q21" t="s">
        <v>90</v>
      </c>
    </row>
    <row r="22" spans="2:17" s="29" customFormat="1" x14ac:dyDescent="0.25">
      <c r="B22" s="29" t="s">
        <v>665</v>
      </c>
      <c r="C22" s="29" t="s">
        <v>664</v>
      </c>
      <c r="D22" s="29" t="s">
        <v>560</v>
      </c>
      <c r="E22" s="29">
        <v>1339000000</v>
      </c>
      <c r="F22" s="29">
        <v>28.58</v>
      </c>
      <c r="G22" s="29">
        <f t="shared" si="0"/>
        <v>2.8580000000000001</v>
      </c>
      <c r="H22" s="29">
        <v>4207000000</v>
      </c>
      <c r="I22" s="29">
        <v>85.94</v>
      </c>
      <c r="J22" s="29">
        <f t="shared" si="1"/>
        <v>8.5939999999999994</v>
      </c>
      <c r="L22" s="29">
        <v>2.8580000000000001</v>
      </c>
      <c r="M22" s="29">
        <v>8.5939999999999994</v>
      </c>
      <c r="N22" s="30">
        <f t="shared" si="2"/>
        <v>5.726</v>
      </c>
      <c r="O22" s="29">
        <f t="shared" si="3"/>
        <v>4.0559644968860358</v>
      </c>
      <c r="P22" s="30">
        <f t="shared" si="4"/>
        <v>2.8679999999999994</v>
      </c>
      <c r="Q22" s="29" t="s">
        <v>301</v>
      </c>
    </row>
    <row r="23" spans="2:17" x14ac:dyDescent="0.25">
      <c r="C23" t="s">
        <v>676</v>
      </c>
      <c r="D23" t="s">
        <v>677</v>
      </c>
      <c r="E23">
        <v>22430000</v>
      </c>
      <c r="F23">
        <v>12.715</v>
      </c>
      <c r="G23">
        <f t="shared" si="0"/>
        <v>1.2715000000000001</v>
      </c>
      <c r="H23">
        <v>10120000</v>
      </c>
      <c r="I23">
        <v>6.56</v>
      </c>
      <c r="J23">
        <f t="shared" si="1"/>
        <v>0.65600000000000003</v>
      </c>
      <c r="L23">
        <v>1.2715000000000001</v>
      </c>
      <c r="M23">
        <v>0.65600000000000003</v>
      </c>
      <c r="N23" s="2">
        <f t="shared" si="2"/>
        <v>0.96375000000000011</v>
      </c>
      <c r="O23">
        <f t="shared" si="3"/>
        <v>0.43522422382032006</v>
      </c>
      <c r="P23" s="2">
        <f t="shared" si="4"/>
        <v>0.30775000000000002</v>
      </c>
      <c r="Q23" t="s">
        <v>90</v>
      </c>
    </row>
    <row r="24" spans="2:17" x14ac:dyDescent="0.25">
      <c r="D24" s="19" t="s">
        <v>439</v>
      </c>
      <c r="E24" s="19"/>
      <c r="F24" s="19"/>
      <c r="G24" s="19">
        <f>SUM(G4:G23)</f>
        <v>30.974489999999992</v>
      </c>
      <c r="H24" s="19"/>
      <c r="I24" s="19"/>
      <c r="J24" s="19">
        <f>SUM(J4:J23)</f>
        <v>40.145325</v>
      </c>
      <c r="K24" s="19"/>
      <c r="L24" s="19">
        <v>30.974489999999992</v>
      </c>
      <c r="M24" s="19">
        <v>40.145325</v>
      </c>
      <c r="N24" s="20">
        <f t="shared" si="2"/>
        <v>35.559907499999994</v>
      </c>
      <c r="O24" s="19">
        <f t="shared" si="3"/>
        <v>6.4847596176429709</v>
      </c>
      <c r="P24" s="20">
        <f t="shared" si="4"/>
        <v>4.5854175000000277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B2:R16"/>
  <sheetViews>
    <sheetView workbookViewId="0">
      <selection activeCell="A15" sqref="A15:XFD15"/>
    </sheetView>
  </sheetViews>
  <sheetFormatPr defaultRowHeight="15" x14ac:dyDescent="0.25"/>
  <cols>
    <col min="3" max="3" width="19.7109375" customWidth="1"/>
    <col min="4" max="4" width="10" bestFit="1" customWidth="1"/>
    <col min="7" max="7" width="10" bestFit="1" customWidth="1"/>
  </cols>
  <sheetData>
    <row r="2" spans="2:18" x14ac:dyDescent="0.25">
      <c r="B2" s="21" t="s">
        <v>678</v>
      </c>
    </row>
    <row r="3" spans="2:18" x14ac:dyDescent="0.25">
      <c r="B3" s="13" t="s">
        <v>276</v>
      </c>
      <c r="C3" s="13" t="s">
        <v>119</v>
      </c>
      <c r="D3" s="13" t="s">
        <v>3</v>
      </c>
      <c r="E3" s="13" t="s">
        <v>257</v>
      </c>
      <c r="F3" s="13" t="s">
        <v>517</v>
      </c>
      <c r="G3" s="13" t="s">
        <v>3</v>
      </c>
      <c r="H3" s="13" t="s">
        <v>257</v>
      </c>
      <c r="I3" s="13" t="s">
        <v>517</v>
      </c>
      <c r="J3" s="13"/>
      <c r="K3" s="13" t="s">
        <v>517</v>
      </c>
      <c r="L3" s="13" t="s">
        <v>517</v>
      </c>
      <c r="M3" s="13" t="s">
        <v>605</v>
      </c>
      <c r="N3" s="13" t="s">
        <v>1</v>
      </c>
      <c r="O3" s="13" t="s">
        <v>274</v>
      </c>
      <c r="P3" s="13" t="s">
        <v>603</v>
      </c>
      <c r="Q3" s="13"/>
      <c r="R3" s="13"/>
    </row>
    <row r="4" spans="2:18" x14ac:dyDescent="0.25">
      <c r="B4" t="s">
        <v>684</v>
      </c>
      <c r="C4" t="s">
        <v>83</v>
      </c>
      <c r="D4">
        <v>2555000</v>
      </c>
      <c r="E4">
        <v>2.1277499999999998</v>
      </c>
      <c r="F4">
        <f>(E4*100)/1000</f>
        <v>0.21277499999999996</v>
      </c>
      <c r="G4">
        <v>3100000</v>
      </c>
      <c r="H4">
        <v>2.1549999999999998</v>
      </c>
      <c r="I4">
        <f>(H4*100)/1000</f>
        <v>0.21549999999999997</v>
      </c>
      <c r="K4">
        <v>0.21277499999999996</v>
      </c>
      <c r="L4">
        <v>0.21549999999999997</v>
      </c>
      <c r="M4" s="2">
        <f>AVERAGE(K4:L4)</f>
        <v>0.21413749999999998</v>
      </c>
      <c r="N4">
        <f>STDEV(K4:L4)</f>
        <v>1.9268659787333455E-3</v>
      </c>
      <c r="O4" s="2">
        <f>N4/SQRT(COUNT(K4:L4))</f>
        <v>1.3625000000000024E-3</v>
      </c>
      <c r="P4" t="s">
        <v>298</v>
      </c>
    </row>
    <row r="5" spans="2:18" x14ac:dyDescent="0.25">
      <c r="B5" t="s">
        <v>685</v>
      </c>
      <c r="C5" t="s">
        <v>80</v>
      </c>
      <c r="D5">
        <v>11510000</v>
      </c>
      <c r="E5">
        <v>10.151</v>
      </c>
      <c r="F5">
        <f t="shared" ref="F5:F15" si="0">(E5*100)/1000</f>
        <v>1.0151000000000001</v>
      </c>
      <c r="G5">
        <v>22100000</v>
      </c>
      <c r="H5">
        <v>11.21</v>
      </c>
      <c r="I5">
        <f t="shared" ref="I5:I15" si="1">(H5*100)/1000</f>
        <v>1.121</v>
      </c>
      <c r="K5">
        <v>1.0151000000000001</v>
      </c>
      <c r="L5">
        <v>1.121</v>
      </c>
      <c r="M5" s="2">
        <f t="shared" ref="M5:M16" si="2">AVERAGE(K5:L5)</f>
        <v>1.0680499999999999</v>
      </c>
      <c r="N5">
        <f t="shared" ref="N5:N16" si="3">STDEV(K5:L5)</f>
        <v>7.4882608127655292E-2</v>
      </c>
      <c r="O5" s="2">
        <f t="shared" ref="O5:O16" si="4">N5/SQRT(COUNT(K5:L5))</f>
        <v>5.2949999999999935E-2</v>
      </c>
      <c r="P5" t="s">
        <v>80</v>
      </c>
    </row>
    <row r="6" spans="2:18" x14ac:dyDescent="0.25">
      <c r="B6" t="s">
        <v>679</v>
      </c>
      <c r="C6" t="s">
        <v>680</v>
      </c>
      <c r="D6">
        <v>5208000</v>
      </c>
      <c r="E6">
        <v>2.8416000000000001</v>
      </c>
      <c r="F6">
        <f t="shared" si="0"/>
        <v>0.28416000000000002</v>
      </c>
      <c r="G6">
        <v>7331000</v>
      </c>
      <c r="H6">
        <v>3.2662</v>
      </c>
      <c r="I6">
        <f t="shared" si="1"/>
        <v>0.32662000000000002</v>
      </c>
      <c r="K6">
        <v>0.28416000000000002</v>
      </c>
      <c r="L6">
        <v>0.32662000000000002</v>
      </c>
      <c r="M6" s="2">
        <f t="shared" si="2"/>
        <v>0.30539000000000005</v>
      </c>
      <c r="N6">
        <f t="shared" si="3"/>
        <v>3.0023753929180805E-2</v>
      </c>
      <c r="O6" s="2">
        <f t="shared" si="4"/>
        <v>2.1229999999999995E-2</v>
      </c>
      <c r="P6" t="s">
        <v>86</v>
      </c>
    </row>
    <row r="7" spans="2:18" x14ac:dyDescent="0.25">
      <c r="B7" t="s">
        <v>686</v>
      </c>
      <c r="C7" t="s">
        <v>284</v>
      </c>
      <c r="D7">
        <v>3980000</v>
      </c>
      <c r="E7">
        <v>2.4950000000000001</v>
      </c>
      <c r="F7">
        <f t="shared" si="0"/>
        <v>0.2495</v>
      </c>
      <c r="G7">
        <v>2103000</v>
      </c>
      <c r="H7">
        <v>2.0257499999999999</v>
      </c>
      <c r="I7">
        <f t="shared" si="1"/>
        <v>0.20257499999999998</v>
      </c>
      <c r="K7">
        <v>0.2495</v>
      </c>
      <c r="L7">
        <v>0.20257499999999998</v>
      </c>
      <c r="M7" s="2">
        <f t="shared" si="2"/>
        <v>0.2260375</v>
      </c>
      <c r="N7">
        <f t="shared" si="3"/>
        <v>3.3180985707178548E-2</v>
      </c>
      <c r="O7" s="2">
        <f t="shared" si="4"/>
        <v>2.3462499999999862E-2</v>
      </c>
      <c r="P7" t="s">
        <v>514</v>
      </c>
    </row>
    <row r="8" spans="2:18" x14ac:dyDescent="0.25">
      <c r="B8" t="s">
        <v>687</v>
      </c>
      <c r="C8" t="s">
        <v>975</v>
      </c>
      <c r="D8">
        <v>8792000</v>
      </c>
      <c r="E8">
        <v>2.3342499999999999</v>
      </c>
      <c r="F8">
        <f t="shared" si="0"/>
        <v>0.23342499999999999</v>
      </c>
      <c r="G8">
        <v>10120000</v>
      </c>
      <c r="H8">
        <v>2.6662499999999998</v>
      </c>
      <c r="I8">
        <f t="shared" si="1"/>
        <v>0.266625</v>
      </c>
      <c r="K8">
        <v>0.23342499999999999</v>
      </c>
      <c r="L8">
        <v>0.266625</v>
      </c>
      <c r="M8" s="2">
        <f t="shared" si="2"/>
        <v>0.250025</v>
      </c>
      <c r="N8">
        <f t="shared" si="3"/>
        <v>2.3475945135393382E-2</v>
      </c>
      <c r="O8" s="2">
        <f t="shared" si="4"/>
        <v>1.66E-2</v>
      </c>
      <c r="P8" t="s">
        <v>262</v>
      </c>
    </row>
    <row r="9" spans="2:18" x14ac:dyDescent="0.25">
      <c r="B9" t="s">
        <v>691</v>
      </c>
      <c r="C9" t="s">
        <v>694</v>
      </c>
      <c r="D9">
        <v>8332000</v>
      </c>
      <c r="E9">
        <v>1.9666399999999999</v>
      </c>
      <c r="F9">
        <f t="shared" si="0"/>
        <v>0.19666399999999998</v>
      </c>
      <c r="G9">
        <v>6631000</v>
      </c>
      <c r="H9">
        <v>1.93262</v>
      </c>
      <c r="I9">
        <f t="shared" si="1"/>
        <v>0.19326199999999999</v>
      </c>
      <c r="K9">
        <v>0.19666399999999998</v>
      </c>
      <c r="L9">
        <v>0.19326199999999999</v>
      </c>
      <c r="M9" s="2">
        <f t="shared" si="2"/>
        <v>0.194963</v>
      </c>
      <c r="N9">
        <f t="shared" si="3"/>
        <v>2.4055772695966262E-3</v>
      </c>
      <c r="O9" s="2">
        <f t="shared" si="4"/>
        <v>1.700999999999994E-3</v>
      </c>
      <c r="P9" t="s">
        <v>111</v>
      </c>
    </row>
    <row r="10" spans="2:18" x14ac:dyDescent="0.25">
      <c r="B10" t="s">
        <v>692</v>
      </c>
      <c r="C10" t="s">
        <v>693</v>
      </c>
      <c r="D10">
        <v>2125000</v>
      </c>
      <c r="E10">
        <v>1.8425</v>
      </c>
      <c r="F10">
        <f t="shared" si="0"/>
        <v>0.18425</v>
      </c>
      <c r="G10">
        <v>2002000</v>
      </c>
      <c r="H10">
        <v>1.8400399999999999</v>
      </c>
      <c r="I10">
        <f t="shared" si="1"/>
        <v>0.184004</v>
      </c>
      <c r="K10">
        <v>0.18425</v>
      </c>
      <c r="L10">
        <v>0.184004</v>
      </c>
      <c r="M10" s="2">
        <f t="shared" si="2"/>
        <v>0.18412699999999999</v>
      </c>
      <c r="N10">
        <f t="shared" si="3"/>
        <v>1.7394826817188801E-4</v>
      </c>
      <c r="O10" s="2">
        <f t="shared" si="4"/>
        <v>1.2299999999999808E-4</v>
      </c>
      <c r="P10" t="s">
        <v>111</v>
      </c>
    </row>
    <row r="11" spans="2:18" x14ac:dyDescent="0.25">
      <c r="B11" t="s">
        <v>690</v>
      </c>
      <c r="C11" t="s">
        <v>403</v>
      </c>
      <c r="D11">
        <v>4206000</v>
      </c>
      <c r="E11">
        <v>1.88412</v>
      </c>
      <c r="F11">
        <f t="shared" si="0"/>
        <v>0.188412</v>
      </c>
      <c r="G11">
        <v>3241000</v>
      </c>
      <c r="H11">
        <v>1.8648199999999999</v>
      </c>
      <c r="I11">
        <f t="shared" si="1"/>
        <v>0.18648200000000001</v>
      </c>
      <c r="K11">
        <v>0.188412</v>
      </c>
      <c r="L11">
        <v>0.18648200000000001</v>
      </c>
      <c r="M11" s="2">
        <f t="shared" si="2"/>
        <v>0.187447</v>
      </c>
      <c r="N11">
        <f t="shared" si="3"/>
        <v>1.3647160876900277E-3</v>
      </c>
      <c r="O11" s="2">
        <f t="shared" si="4"/>
        <v>9.6499999999999353E-4</v>
      </c>
      <c r="P11" t="s">
        <v>111</v>
      </c>
    </row>
    <row r="12" spans="2:18" x14ac:dyDescent="0.25">
      <c r="B12" t="s">
        <v>681</v>
      </c>
      <c r="C12" t="s">
        <v>253</v>
      </c>
      <c r="D12">
        <v>5456000</v>
      </c>
      <c r="E12">
        <v>1.9091199999999999</v>
      </c>
      <c r="F12">
        <f t="shared" si="0"/>
        <v>0.190912</v>
      </c>
      <c r="G12">
        <v>7244000</v>
      </c>
      <c r="H12">
        <v>1.9448799999999999</v>
      </c>
      <c r="I12">
        <f t="shared" si="1"/>
        <v>0.19448799999999999</v>
      </c>
      <c r="K12">
        <v>0.190912</v>
      </c>
      <c r="L12">
        <v>0.19448799999999999</v>
      </c>
      <c r="M12" s="2">
        <f t="shared" si="2"/>
        <v>0.19269999999999998</v>
      </c>
      <c r="N12">
        <f t="shared" si="3"/>
        <v>2.5286138495230911E-3</v>
      </c>
      <c r="O12" s="2">
        <f t="shared" si="4"/>
        <v>1.7879999999999979E-3</v>
      </c>
      <c r="P12" t="s">
        <v>111</v>
      </c>
    </row>
    <row r="13" spans="2:18" x14ac:dyDescent="0.25">
      <c r="B13" t="s">
        <v>405</v>
      </c>
      <c r="C13" t="s">
        <v>689</v>
      </c>
      <c r="D13">
        <v>28130000</v>
      </c>
      <c r="E13">
        <v>2.3626</v>
      </c>
      <c r="F13">
        <f t="shared" si="0"/>
        <v>0.23626</v>
      </c>
      <c r="G13">
        <v>42140000</v>
      </c>
      <c r="H13">
        <v>2.6427999999999998</v>
      </c>
      <c r="I13">
        <f t="shared" si="1"/>
        <v>0.26427999999999996</v>
      </c>
      <c r="K13">
        <v>0.23626</v>
      </c>
      <c r="L13">
        <v>0.26427999999999996</v>
      </c>
      <c r="M13" s="2">
        <f t="shared" si="2"/>
        <v>0.25026999999999999</v>
      </c>
      <c r="N13">
        <f t="shared" si="3"/>
        <v>1.9813132008847035E-2</v>
      </c>
      <c r="O13" s="2">
        <f t="shared" si="4"/>
        <v>1.4009999999999981E-2</v>
      </c>
      <c r="P13" t="s">
        <v>111</v>
      </c>
    </row>
    <row r="14" spans="2:18" x14ac:dyDescent="0.25">
      <c r="B14" t="s">
        <v>682</v>
      </c>
      <c r="C14" t="s">
        <v>683</v>
      </c>
      <c r="D14">
        <v>6843000</v>
      </c>
      <c r="E14">
        <v>1.93686</v>
      </c>
      <c r="F14">
        <f t="shared" si="0"/>
        <v>0.193686</v>
      </c>
      <c r="G14">
        <v>8871000</v>
      </c>
      <c r="H14">
        <v>1.97742</v>
      </c>
      <c r="I14">
        <f t="shared" si="1"/>
        <v>0.197742</v>
      </c>
      <c r="K14">
        <v>0.193686</v>
      </c>
      <c r="L14">
        <v>0.197742</v>
      </c>
      <c r="M14" s="2">
        <f t="shared" si="2"/>
        <v>0.195714</v>
      </c>
      <c r="N14">
        <f t="shared" si="3"/>
        <v>2.8680251044926395E-3</v>
      </c>
      <c r="O14" s="2">
        <f t="shared" si="4"/>
        <v>2.028000000000002E-3</v>
      </c>
      <c r="P14" t="s">
        <v>111</v>
      </c>
    </row>
    <row r="15" spans="2:18" s="29" customFormat="1" x14ac:dyDescent="0.25">
      <c r="B15" s="29" t="s">
        <v>617</v>
      </c>
      <c r="C15" s="31" t="s">
        <v>711</v>
      </c>
      <c r="D15" s="29">
        <v>180500000</v>
      </c>
      <c r="E15" s="29">
        <v>5.41</v>
      </c>
      <c r="F15" s="29">
        <f t="shared" si="0"/>
        <v>0.54100000000000004</v>
      </c>
      <c r="G15" s="29">
        <v>432000000</v>
      </c>
      <c r="H15" s="29">
        <v>10.44</v>
      </c>
      <c r="I15" s="29">
        <f t="shared" si="1"/>
        <v>1.044</v>
      </c>
      <c r="K15" s="29">
        <v>0.54100000000000004</v>
      </c>
      <c r="L15" s="29">
        <v>1.044</v>
      </c>
      <c r="M15" s="30">
        <f t="shared" si="2"/>
        <v>0.79249999999999998</v>
      </c>
      <c r="N15" s="29">
        <f t="shared" si="3"/>
        <v>0.35567471093683345</v>
      </c>
      <c r="O15" s="30">
        <f t="shared" si="4"/>
        <v>0.2515</v>
      </c>
      <c r="P15" s="29" t="s">
        <v>301</v>
      </c>
    </row>
    <row r="16" spans="2:18" x14ac:dyDescent="0.25">
      <c r="C16" s="19" t="s">
        <v>439</v>
      </c>
      <c r="D16" s="19"/>
      <c r="E16" s="19"/>
      <c r="F16" s="19">
        <f>SUM(F4:F15)</f>
        <v>3.7261440000000001</v>
      </c>
      <c r="G16" s="19"/>
      <c r="H16" s="19"/>
      <c r="I16" s="19">
        <f>SUM(I4:I15)</f>
        <v>4.396577999999999</v>
      </c>
      <c r="J16" s="19"/>
      <c r="K16" s="19">
        <v>3.7261440000000001</v>
      </c>
      <c r="L16" s="19">
        <v>4.396577999999999</v>
      </c>
      <c r="M16" s="20">
        <f t="shared" si="2"/>
        <v>4.0613609999999998</v>
      </c>
      <c r="N16" s="19">
        <f t="shared" si="3"/>
        <v>0.47406842773802099</v>
      </c>
      <c r="O16" s="20">
        <f t="shared" si="4"/>
        <v>0.33521699999999938</v>
      </c>
      <c r="P16" s="19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B2:R14"/>
  <sheetViews>
    <sheetView workbookViewId="0">
      <selection activeCell="A13" sqref="A13:XFD13"/>
    </sheetView>
  </sheetViews>
  <sheetFormatPr defaultRowHeight="15" x14ac:dyDescent="0.25"/>
  <cols>
    <col min="2" max="2" width="11.5703125" customWidth="1"/>
    <col min="4" max="4" width="14.28515625" customWidth="1"/>
    <col min="5" max="5" width="11.140625" customWidth="1"/>
    <col min="8" max="8" width="10" bestFit="1" customWidth="1"/>
  </cols>
  <sheetData>
    <row r="2" spans="2:18" x14ac:dyDescent="0.25">
      <c r="B2" s="21" t="s">
        <v>14</v>
      </c>
    </row>
    <row r="3" spans="2:18" x14ac:dyDescent="0.25">
      <c r="B3" s="13" t="s">
        <v>607</v>
      </c>
      <c r="C3" s="13" t="s">
        <v>276</v>
      </c>
      <c r="D3" s="13" t="s">
        <v>119</v>
      </c>
      <c r="E3" s="13" t="s">
        <v>3</v>
      </c>
      <c r="F3" s="13" t="s">
        <v>257</v>
      </c>
      <c r="G3" s="13" t="s">
        <v>517</v>
      </c>
      <c r="H3" s="13" t="s">
        <v>3</v>
      </c>
      <c r="I3" s="13" t="s">
        <v>257</v>
      </c>
      <c r="J3" s="13" t="s">
        <v>517</v>
      </c>
      <c r="K3" s="13"/>
      <c r="L3" s="13" t="s">
        <v>517</v>
      </c>
      <c r="M3" s="13" t="s">
        <v>517</v>
      </c>
      <c r="N3" s="13" t="s">
        <v>605</v>
      </c>
      <c r="O3" s="13" t="s">
        <v>1</v>
      </c>
      <c r="P3" s="13" t="s">
        <v>274</v>
      </c>
      <c r="Q3" s="13" t="s">
        <v>603</v>
      </c>
      <c r="R3" s="13"/>
    </row>
    <row r="4" spans="2:18" x14ac:dyDescent="0.25">
      <c r="B4" t="s">
        <v>696</v>
      </c>
      <c r="C4" t="s">
        <v>703</v>
      </c>
      <c r="D4" t="s">
        <v>695</v>
      </c>
      <c r="E4">
        <v>2368000</v>
      </c>
      <c r="F4">
        <v>1.296</v>
      </c>
      <c r="G4">
        <f>(F4*100)/1000</f>
        <v>0.12959999999999999</v>
      </c>
      <c r="H4">
        <v>3102000</v>
      </c>
      <c r="I4">
        <v>1.38775</v>
      </c>
      <c r="J4">
        <f>(I4*100)/1000</f>
        <v>0.13877500000000001</v>
      </c>
      <c r="L4">
        <v>0.12959999999999999</v>
      </c>
      <c r="M4">
        <v>0.13877500000000001</v>
      </c>
      <c r="N4" s="2">
        <f>AVERAGE(L4:M4)</f>
        <v>0.13418750000000002</v>
      </c>
      <c r="O4">
        <f>STDEV(L4:M4)</f>
        <v>6.4877047173865846E-3</v>
      </c>
      <c r="P4" s="2">
        <f>O4/SQRT(COUNT(L4:M4))</f>
        <v>4.5875000000000074E-3</v>
      </c>
      <c r="Q4" t="s">
        <v>96</v>
      </c>
    </row>
    <row r="5" spans="2:18" x14ac:dyDescent="0.25">
      <c r="B5" t="s">
        <v>126</v>
      </c>
      <c r="C5" t="s">
        <v>697</v>
      </c>
      <c r="D5" t="s">
        <v>698</v>
      </c>
      <c r="E5">
        <v>9590000</v>
      </c>
      <c r="F5">
        <v>3.4933913333333333</v>
      </c>
      <c r="G5">
        <f t="shared" ref="G5:G13" si="0">(F5*100)/1000</f>
        <v>0.34933913333333333</v>
      </c>
      <c r="H5">
        <v>12170000</v>
      </c>
      <c r="I5">
        <v>4.3533913333333336</v>
      </c>
      <c r="J5">
        <f t="shared" ref="J5:J13" si="1">(I5*100)/1000</f>
        <v>0.43533913333333335</v>
      </c>
      <c r="L5">
        <v>0.34933913333333333</v>
      </c>
      <c r="M5">
        <v>0.43533913333333335</v>
      </c>
      <c r="N5" s="2">
        <f t="shared" ref="N5:N14" si="2">AVERAGE(L5:M5)</f>
        <v>0.39233913333333337</v>
      </c>
      <c r="O5">
        <f t="shared" ref="O5:O14" si="3">STDEV(L5:M5)</f>
        <v>6.0811183182042455E-2</v>
      </c>
      <c r="P5" s="2">
        <f t="shared" ref="P5:P14" si="4">O5/SQRT(COUNT(L5:M5))</f>
        <v>4.2999999999999552E-2</v>
      </c>
      <c r="Q5" t="s">
        <v>258</v>
      </c>
    </row>
    <row r="6" spans="2:18" x14ac:dyDescent="0.25">
      <c r="B6" t="s">
        <v>139</v>
      </c>
      <c r="C6" t="s">
        <v>704</v>
      </c>
      <c r="D6" t="s">
        <v>298</v>
      </c>
      <c r="E6">
        <v>61130000</v>
      </c>
      <c r="F6">
        <v>5.0564999999999998</v>
      </c>
      <c r="G6">
        <f t="shared" si="0"/>
        <v>0.50564999999999993</v>
      </c>
      <c r="H6">
        <v>42990000</v>
      </c>
      <c r="I6">
        <v>4.1494999999999997</v>
      </c>
      <c r="J6">
        <f t="shared" si="1"/>
        <v>0.41494999999999999</v>
      </c>
      <c r="L6">
        <v>0.50564999999999993</v>
      </c>
      <c r="M6">
        <v>0.41494999999999999</v>
      </c>
      <c r="N6" s="2">
        <f t="shared" si="2"/>
        <v>0.46029999999999993</v>
      </c>
      <c r="O6">
        <f t="shared" si="3"/>
        <v>6.4134585053619825E-2</v>
      </c>
      <c r="P6" s="2">
        <f t="shared" si="4"/>
        <v>4.5349999999999974E-2</v>
      </c>
      <c r="Q6" t="s">
        <v>298</v>
      </c>
    </row>
    <row r="7" spans="2:18" x14ac:dyDescent="0.25">
      <c r="B7" t="s">
        <v>139</v>
      </c>
      <c r="C7" t="s">
        <v>705</v>
      </c>
      <c r="D7" t="s">
        <v>80</v>
      </c>
      <c r="E7">
        <v>191000000</v>
      </c>
      <c r="F7">
        <v>28.1</v>
      </c>
      <c r="G7">
        <f t="shared" si="0"/>
        <v>2.81</v>
      </c>
      <c r="H7">
        <v>312100000</v>
      </c>
      <c r="I7">
        <v>40.21</v>
      </c>
      <c r="J7">
        <f t="shared" si="1"/>
        <v>4.0209999999999999</v>
      </c>
      <c r="L7">
        <v>2.81</v>
      </c>
      <c r="M7">
        <v>4.0209999999999999</v>
      </c>
      <c r="N7" s="2">
        <f t="shared" si="2"/>
        <v>3.4154999999999998</v>
      </c>
      <c r="O7">
        <f t="shared" si="3"/>
        <v>0.8563063120169091</v>
      </c>
      <c r="P7" s="2">
        <f t="shared" si="4"/>
        <v>0.60550000000000004</v>
      </c>
      <c r="Q7" t="s">
        <v>80</v>
      </c>
    </row>
    <row r="8" spans="2:18" x14ac:dyDescent="0.25">
      <c r="B8" t="s">
        <v>139</v>
      </c>
      <c r="C8" t="s">
        <v>706</v>
      </c>
      <c r="D8" t="s">
        <v>291</v>
      </c>
      <c r="E8">
        <v>45670000</v>
      </c>
      <c r="F8">
        <v>13.567</v>
      </c>
      <c r="G8">
        <f t="shared" si="0"/>
        <v>1.3567</v>
      </c>
      <c r="H8">
        <v>64430000</v>
      </c>
      <c r="I8">
        <v>15.443</v>
      </c>
      <c r="J8">
        <f t="shared" si="1"/>
        <v>1.5443</v>
      </c>
      <c r="L8">
        <v>1.3567</v>
      </c>
      <c r="M8">
        <v>1.5443</v>
      </c>
      <c r="N8" s="2">
        <f t="shared" si="2"/>
        <v>1.4504999999999999</v>
      </c>
      <c r="O8">
        <f t="shared" si="3"/>
        <v>0.13265323215059632</v>
      </c>
      <c r="P8" s="2">
        <f t="shared" si="4"/>
        <v>9.3799999999999994E-2</v>
      </c>
      <c r="Q8" t="s">
        <v>80</v>
      </c>
    </row>
    <row r="9" spans="2:18" x14ac:dyDescent="0.25">
      <c r="B9" t="s">
        <v>139</v>
      </c>
      <c r="C9" t="s">
        <v>707</v>
      </c>
      <c r="D9" t="s">
        <v>86</v>
      </c>
      <c r="E9">
        <v>89280000</v>
      </c>
      <c r="F9">
        <v>19.655999999999999</v>
      </c>
      <c r="G9">
        <f t="shared" si="0"/>
        <v>1.9656</v>
      </c>
      <c r="H9">
        <v>102200000</v>
      </c>
      <c r="I9">
        <v>22.24</v>
      </c>
      <c r="J9">
        <f t="shared" si="1"/>
        <v>2.2240000000000002</v>
      </c>
      <c r="L9">
        <v>1.9656</v>
      </c>
      <c r="M9">
        <v>2.2240000000000002</v>
      </c>
      <c r="N9" s="2">
        <f t="shared" si="2"/>
        <v>2.0948000000000002</v>
      </c>
      <c r="O9">
        <f t="shared" si="3"/>
        <v>0.182716392258604</v>
      </c>
      <c r="P9" s="2">
        <f t="shared" si="4"/>
        <v>0.12920000000000009</v>
      </c>
      <c r="Q9" t="s">
        <v>86</v>
      </c>
    </row>
    <row r="10" spans="2:18" x14ac:dyDescent="0.25">
      <c r="B10" t="s">
        <v>616</v>
      </c>
      <c r="C10" t="s">
        <v>708</v>
      </c>
      <c r="D10" t="s">
        <v>374</v>
      </c>
      <c r="E10">
        <v>124500000</v>
      </c>
      <c r="F10">
        <v>32.625</v>
      </c>
      <c r="G10">
        <f t="shared" si="0"/>
        <v>3.2625000000000002</v>
      </c>
      <c r="H10">
        <v>99090000</v>
      </c>
      <c r="I10">
        <v>26.272500000000001</v>
      </c>
      <c r="J10">
        <f t="shared" si="1"/>
        <v>2.6272500000000001</v>
      </c>
      <c r="L10">
        <v>3.2625000000000002</v>
      </c>
      <c r="M10">
        <v>2.6272500000000001</v>
      </c>
      <c r="N10" s="2">
        <f t="shared" si="2"/>
        <v>2.9448750000000001</v>
      </c>
      <c r="O10">
        <f t="shared" si="3"/>
        <v>0.44918958274875048</v>
      </c>
      <c r="P10" s="2">
        <f t="shared" si="4"/>
        <v>0.31762499999999727</v>
      </c>
      <c r="Q10" t="s">
        <v>514</v>
      </c>
    </row>
    <row r="11" spans="2:18" x14ac:dyDescent="0.25">
      <c r="B11" t="s">
        <v>700</v>
      </c>
      <c r="C11" t="s">
        <v>709</v>
      </c>
      <c r="D11" t="s">
        <v>699</v>
      </c>
      <c r="E11">
        <v>12200000</v>
      </c>
      <c r="F11">
        <v>4.22</v>
      </c>
      <c r="G11">
        <f t="shared" si="0"/>
        <v>0.42199999999999999</v>
      </c>
      <c r="H11">
        <v>23320000</v>
      </c>
      <c r="I11">
        <v>5.3319999999999999</v>
      </c>
      <c r="J11">
        <f t="shared" si="1"/>
        <v>0.5331999999999999</v>
      </c>
      <c r="L11">
        <v>0.42199999999999999</v>
      </c>
      <c r="M11">
        <v>0.5331999999999999</v>
      </c>
      <c r="N11" s="2">
        <f t="shared" si="2"/>
        <v>0.47759999999999991</v>
      </c>
      <c r="O11">
        <f t="shared" si="3"/>
        <v>7.8630274067943928E-2</v>
      </c>
      <c r="P11" s="2">
        <f t="shared" si="4"/>
        <v>5.5599999999999886E-2</v>
      </c>
      <c r="Q11" t="s">
        <v>380</v>
      </c>
    </row>
    <row r="12" spans="2:18" x14ac:dyDescent="0.25">
      <c r="B12" t="s">
        <v>157</v>
      </c>
      <c r="C12" t="s">
        <v>710</v>
      </c>
      <c r="D12" t="s">
        <v>155</v>
      </c>
      <c r="E12">
        <v>10120000</v>
      </c>
      <c r="F12">
        <v>1.2529999999999999</v>
      </c>
      <c r="G12">
        <f t="shared" si="0"/>
        <v>0.12529999999999999</v>
      </c>
      <c r="H12">
        <v>15550000</v>
      </c>
      <c r="I12">
        <v>1.3887499999999999</v>
      </c>
      <c r="J12">
        <f t="shared" si="1"/>
        <v>0.138875</v>
      </c>
      <c r="L12">
        <v>0.12529999999999999</v>
      </c>
      <c r="M12">
        <v>0.138875</v>
      </c>
      <c r="N12" s="2">
        <f t="shared" si="2"/>
        <v>0.1320875</v>
      </c>
      <c r="O12">
        <f t="shared" si="3"/>
        <v>9.5989745546073858E-3</v>
      </c>
      <c r="P12" s="2">
        <f t="shared" si="4"/>
        <v>6.7875000000000019E-3</v>
      </c>
      <c r="Q12" t="s">
        <v>414</v>
      </c>
    </row>
    <row r="13" spans="2:18" s="29" customFormat="1" x14ac:dyDescent="0.25">
      <c r="B13" s="29" t="s">
        <v>702</v>
      </c>
      <c r="C13" s="29" t="s">
        <v>701</v>
      </c>
      <c r="D13" s="29" t="s">
        <v>223</v>
      </c>
      <c r="E13" s="29">
        <v>37470000</v>
      </c>
      <c r="F13" s="29">
        <v>2.5493999999999999</v>
      </c>
      <c r="G13" s="29">
        <f t="shared" si="0"/>
        <v>0.25494</v>
      </c>
      <c r="H13" s="29">
        <v>52060000</v>
      </c>
      <c r="I13" s="29">
        <v>2.8412000000000002</v>
      </c>
      <c r="J13" s="29">
        <f t="shared" si="1"/>
        <v>0.28411999999999998</v>
      </c>
      <c r="L13" s="29">
        <v>0.25494</v>
      </c>
      <c r="M13" s="29">
        <v>0.28411999999999998</v>
      </c>
      <c r="N13" s="30">
        <f t="shared" si="2"/>
        <v>0.26952999999999999</v>
      </c>
      <c r="O13" s="29">
        <f t="shared" si="3"/>
        <v>2.0633375875023445E-2</v>
      </c>
      <c r="P13" s="30">
        <f t="shared" si="4"/>
        <v>1.458999999999999E-2</v>
      </c>
      <c r="Q13" s="29" t="s">
        <v>111</v>
      </c>
    </row>
    <row r="14" spans="2:18" x14ac:dyDescent="0.25">
      <c r="D14" s="19" t="s">
        <v>439</v>
      </c>
      <c r="E14" s="19"/>
      <c r="F14" s="19"/>
      <c r="G14" s="19">
        <f>SUM(G4:G13)</f>
        <v>11.181629133333333</v>
      </c>
      <c r="H14" s="19"/>
      <c r="I14" s="19"/>
      <c r="J14" s="19">
        <f>SUM(J4:J13)</f>
        <v>12.361809133333335</v>
      </c>
      <c r="K14" s="19"/>
      <c r="L14" s="19">
        <v>11.181629133333333</v>
      </c>
      <c r="M14" s="19">
        <v>12.361809133333335</v>
      </c>
      <c r="N14" s="20">
        <f t="shared" si="2"/>
        <v>11.771719133333335</v>
      </c>
      <c r="O14" s="19">
        <f t="shared" si="3"/>
        <v>0.83451328102074085</v>
      </c>
      <c r="P14" s="20">
        <f t="shared" si="4"/>
        <v>0.59009000000000078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B2:Q10"/>
  <sheetViews>
    <sheetView workbookViewId="0">
      <selection activeCell="A9" sqref="A9:XFD9"/>
    </sheetView>
  </sheetViews>
  <sheetFormatPr defaultRowHeight="15" x14ac:dyDescent="0.25"/>
  <cols>
    <col min="3" max="3" width="15.42578125" customWidth="1"/>
  </cols>
  <sheetData>
    <row r="2" spans="2:17" x14ac:dyDescent="0.25">
      <c r="B2" s="21" t="s">
        <v>712</v>
      </c>
    </row>
    <row r="4" spans="2:17" x14ac:dyDescent="0.25">
      <c r="B4" s="13" t="s">
        <v>276</v>
      </c>
      <c r="C4" s="13" t="s">
        <v>119</v>
      </c>
      <c r="D4" s="13" t="s">
        <v>3</v>
      </c>
      <c r="E4" s="13" t="s">
        <v>257</v>
      </c>
      <c r="F4" s="13" t="s">
        <v>517</v>
      </c>
      <c r="G4" s="13" t="s">
        <v>3</v>
      </c>
      <c r="H4" s="13" t="s">
        <v>257</v>
      </c>
      <c r="I4" s="13" t="s">
        <v>517</v>
      </c>
      <c r="J4" s="13"/>
      <c r="K4" s="13" t="s">
        <v>517</v>
      </c>
      <c r="L4" s="13" t="s">
        <v>517</v>
      </c>
      <c r="M4" s="13" t="s">
        <v>605</v>
      </c>
      <c r="N4" s="13" t="s">
        <v>1</v>
      </c>
      <c r="O4" s="13" t="s">
        <v>274</v>
      </c>
      <c r="P4" s="13" t="s">
        <v>603</v>
      </c>
      <c r="Q4" s="13"/>
    </row>
    <row r="5" spans="2:17" x14ac:dyDescent="0.25">
      <c r="B5" t="s">
        <v>713</v>
      </c>
      <c r="C5" t="s">
        <v>80</v>
      </c>
      <c r="D5">
        <v>2269000</v>
      </c>
      <c r="E5">
        <v>9.2269000000000005</v>
      </c>
      <c r="F5">
        <f>(E5*100)/1000</f>
        <v>0.92269000000000001</v>
      </c>
      <c r="G5">
        <v>2775000</v>
      </c>
      <c r="H5">
        <v>9.2774999999999999</v>
      </c>
      <c r="I5">
        <f>(H5*100)/1000</f>
        <v>0.92774999999999996</v>
      </c>
      <c r="K5">
        <v>0.92269000000000001</v>
      </c>
      <c r="L5">
        <v>0.92774999999999996</v>
      </c>
      <c r="M5">
        <f t="shared" ref="M5:M10" si="0">AVERAGE(K5:L5)</f>
        <v>0.92521999999999993</v>
      </c>
      <c r="N5">
        <f t="shared" ref="N5:N10" si="1">STDEV(K5:L5)</f>
        <v>3.5779603128038976E-3</v>
      </c>
      <c r="O5" s="2">
        <f t="shared" ref="O5:O10" si="2">N5/SQRT(COUNT(K5:L5))</f>
        <v>2.5299999999999767E-3</v>
      </c>
      <c r="P5" t="s">
        <v>80</v>
      </c>
    </row>
    <row r="6" spans="2:17" x14ac:dyDescent="0.25">
      <c r="B6" t="s">
        <v>716</v>
      </c>
      <c r="C6" t="s">
        <v>291</v>
      </c>
      <c r="D6">
        <v>429546</v>
      </c>
      <c r="E6">
        <v>9.0429545999999998</v>
      </c>
      <c r="F6">
        <f>(E6*100)/1000</f>
        <v>0.90429545999999994</v>
      </c>
      <c r="G6">
        <v>6359000</v>
      </c>
      <c r="H6">
        <v>9.6358999999999995</v>
      </c>
      <c r="I6">
        <f>(H6*100)/1000</f>
        <v>0.96358999999999995</v>
      </c>
      <c r="K6">
        <v>0.90429545999999994</v>
      </c>
      <c r="L6">
        <v>0.96358999999999995</v>
      </c>
      <c r="M6">
        <f t="shared" si="0"/>
        <v>0.93394272999999994</v>
      </c>
      <c r="N6">
        <f t="shared" si="1"/>
        <v>4.1927571321336995E-2</v>
      </c>
      <c r="O6" s="2">
        <f t="shared" si="2"/>
        <v>2.9647270000000003E-2</v>
      </c>
      <c r="P6" t="s">
        <v>80</v>
      </c>
    </row>
    <row r="7" spans="2:17" x14ac:dyDescent="0.25">
      <c r="B7" t="s">
        <v>715</v>
      </c>
      <c r="C7" t="s">
        <v>714</v>
      </c>
      <c r="D7">
        <v>4874000</v>
      </c>
      <c r="E7">
        <v>2.7185000000000001</v>
      </c>
      <c r="F7">
        <f>(E7*100)/1000</f>
        <v>0.27185000000000004</v>
      </c>
      <c r="G7">
        <v>9744000</v>
      </c>
      <c r="H7">
        <v>3.9359999999999999</v>
      </c>
      <c r="I7">
        <f>(H7*100)/1000</f>
        <v>0.39360000000000001</v>
      </c>
      <c r="K7">
        <v>0.27185000000000004</v>
      </c>
      <c r="L7">
        <v>0.39360000000000001</v>
      </c>
      <c r="M7">
        <f t="shared" si="0"/>
        <v>0.33272500000000005</v>
      </c>
      <c r="N7">
        <f t="shared" si="1"/>
        <v>8.6090250609461794E-2</v>
      </c>
      <c r="O7" s="2">
        <f t="shared" si="2"/>
        <v>6.0874999999999735E-2</v>
      </c>
      <c r="P7" t="s">
        <v>514</v>
      </c>
    </row>
    <row r="8" spans="2:17" x14ac:dyDescent="0.25">
      <c r="B8" t="s">
        <v>718</v>
      </c>
      <c r="C8" t="s">
        <v>413</v>
      </c>
      <c r="D8">
        <v>18900000</v>
      </c>
      <c r="E8">
        <v>3.3624999999999998</v>
      </c>
      <c r="F8">
        <f>(E8*100)/1000</f>
        <v>0.33624999999999999</v>
      </c>
      <c r="G8">
        <v>21000000</v>
      </c>
      <c r="H8">
        <v>3.625</v>
      </c>
      <c r="I8">
        <f>(H8*100)/1000</f>
        <v>0.36249999999999999</v>
      </c>
      <c r="K8">
        <v>0.33624999999999999</v>
      </c>
      <c r="L8">
        <v>0.36249999999999999</v>
      </c>
      <c r="M8">
        <f t="shared" si="0"/>
        <v>0.34937499999999999</v>
      </c>
      <c r="N8">
        <f t="shared" si="1"/>
        <v>1.8561553006146869E-2</v>
      </c>
      <c r="O8" s="2">
        <f t="shared" si="2"/>
        <v>1.3124999999999996E-2</v>
      </c>
      <c r="P8" t="s">
        <v>96</v>
      </c>
    </row>
    <row r="9" spans="2:17" s="29" customFormat="1" x14ac:dyDescent="0.25">
      <c r="B9" s="29" t="s">
        <v>717</v>
      </c>
      <c r="C9" s="29" t="s">
        <v>560</v>
      </c>
      <c r="D9" s="29">
        <v>4330000</v>
      </c>
      <c r="E9" s="29">
        <v>1.8866000000000001</v>
      </c>
      <c r="F9" s="29">
        <f>(E9*100)/1000</f>
        <v>0.18865999999999999</v>
      </c>
      <c r="G9" s="29">
        <v>7665000</v>
      </c>
      <c r="H9" s="29">
        <v>1.9533</v>
      </c>
      <c r="I9" s="29">
        <f>(H9*100)/1000</f>
        <v>0.19533</v>
      </c>
      <c r="K9" s="29">
        <v>0.18865999999999999</v>
      </c>
      <c r="L9" s="29">
        <v>0.19533</v>
      </c>
      <c r="M9" s="29">
        <f t="shared" si="0"/>
        <v>0.191995</v>
      </c>
      <c r="N9" s="29">
        <f t="shared" si="1"/>
        <v>4.7164022305142784E-3</v>
      </c>
      <c r="O9" s="30">
        <f t="shared" si="2"/>
        <v>3.3350000000000042E-3</v>
      </c>
      <c r="P9" s="29" t="s">
        <v>301</v>
      </c>
    </row>
    <row r="10" spans="2:17" x14ac:dyDescent="0.25">
      <c r="C10" s="19" t="s">
        <v>439</v>
      </c>
      <c r="D10" s="19"/>
      <c r="E10" s="19"/>
      <c r="F10" s="19">
        <f>SUM(F5:F9)</f>
        <v>2.6237454600000003</v>
      </c>
      <c r="G10" s="19"/>
      <c r="H10" s="19"/>
      <c r="I10" s="19">
        <f>SUM(I5:I9)</f>
        <v>2.8427699999999998</v>
      </c>
      <c r="J10" s="19"/>
      <c r="K10" s="19">
        <v>2.6237454600000003</v>
      </c>
      <c r="L10" s="19">
        <v>2.8427699999999998</v>
      </c>
      <c r="M10" s="19">
        <f t="shared" si="0"/>
        <v>2.7332577300000001</v>
      </c>
      <c r="N10" s="19">
        <f t="shared" si="1"/>
        <v>0.15487373748026387</v>
      </c>
      <c r="O10" s="20">
        <f t="shared" si="2"/>
        <v>0.10951226999999975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B2:R50"/>
  <sheetViews>
    <sheetView topLeftCell="A26" workbookViewId="0">
      <selection activeCell="A42" sqref="A42:XFD43"/>
    </sheetView>
  </sheetViews>
  <sheetFormatPr defaultRowHeight="15" x14ac:dyDescent="0.25"/>
  <cols>
    <col min="2" max="2" width="12.5703125" customWidth="1"/>
    <col min="4" max="4" width="18" customWidth="1"/>
    <col min="5" max="5" width="11" bestFit="1" customWidth="1"/>
    <col min="8" max="8" width="11" bestFit="1" customWidth="1"/>
  </cols>
  <sheetData>
    <row r="2" spans="2:18" x14ac:dyDescent="0.25">
      <c r="B2" s="21" t="s">
        <v>12</v>
      </c>
    </row>
    <row r="3" spans="2:18" x14ac:dyDescent="0.25">
      <c r="B3" s="13" t="s">
        <v>607</v>
      </c>
      <c r="C3" s="13" t="s">
        <v>276</v>
      </c>
      <c r="D3" s="13" t="s">
        <v>119</v>
      </c>
      <c r="E3" s="13" t="s">
        <v>3</v>
      </c>
      <c r="F3" s="13" t="s">
        <v>257</v>
      </c>
      <c r="G3" s="13" t="s">
        <v>517</v>
      </c>
      <c r="H3" s="13" t="s">
        <v>3</v>
      </c>
      <c r="I3" s="13" t="s">
        <v>257</v>
      </c>
      <c r="J3" s="13" t="s">
        <v>517</v>
      </c>
      <c r="K3" s="13"/>
      <c r="L3" s="13" t="s">
        <v>517</v>
      </c>
      <c r="M3" s="13" t="s">
        <v>517</v>
      </c>
      <c r="N3" s="13" t="s">
        <v>605</v>
      </c>
      <c r="O3" s="13" t="s">
        <v>1</v>
      </c>
      <c r="P3" s="13" t="s">
        <v>274</v>
      </c>
      <c r="Q3" s="13" t="s">
        <v>603</v>
      </c>
      <c r="R3" s="13"/>
    </row>
    <row r="4" spans="2:18" x14ac:dyDescent="0.25">
      <c r="B4" t="s">
        <v>721</v>
      </c>
      <c r="C4" t="s">
        <v>719</v>
      </c>
      <c r="D4" t="s">
        <v>720</v>
      </c>
      <c r="E4">
        <v>4255000</v>
      </c>
      <c r="F4">
        <v>1.5318750000000001</v>
      </c>
      <c r="G4">
        <f>(F4*100)/1000</f>
        <v>0.1531875</v>
      </c>
      <c r="H4">
        <v>2241000</v>
      </c>
      <c r="I4">
        <v>1.280125</v>
      </c>
      <c r="J4">
        <f>(I4*100)/1000</f>
        <v>0.1280125</v>
      </c>
      <c r="L4">
        <v>0.1531875</v>
      </c>
      <c r="M4">
        <v>0.1280125</v>
      </c>
      <c r="N4" s="2">
        <f>AVERAGE(L4:M4)</f>
        <v>0.1406</v>
      </c>
      <c r="O4">
        <f>STDEV(L4:M4)</f>
        <v>1.7801413216371336E-2</v>
      </c>
      <c r="P4" s="2">
        <f>O4/SQRT(COUNT(L4:M4))</f>
        <v>1.2587500000000001E-2</v>
      </c>
      <c r="Q4" t="s">
        <v>260</v>
      </c>
    </row>
    <row r="5" spans="2:18" x14ac:dyDescent="0.25">
      <c r="B5" t="s">
        <v>126</v>
      </c>
      <c r="C5" t="s">
        <v>788</v>
      </c>
      <c r="D5" t="s">
        <v>722</v>
      </c>
      <c r="E5">
        <v>24370000</v>
      </c>
      <c r="F5">
        <v>8.4200579999999992</v>
      </c>
      <c r="G5">
        <f t="shared" ref="G5:G49" si="0">(F5*100)/1000</f>
        <v>0.84200579999999992</v>
      </c>
      <c r="H5">
        <v>65100000</v>
      </c>
      <c r="I5">
        <v>21.996724666666665</v>
      </c>
      <c r="J5">
        <f t="shared" ref="J5:J49" si="1">(I5*100)/1000</f>
        <v>2.1996724666666663</v>
      </c>
      <c r="L5">
        <v>0.84200579999999992</v>
      </c>
      <c r="M5">
        <v>2.1996724666666663</v>
      </c>
      <c r="N5" s="2">
        <f t="shared" ref="N5:N50" si="2">AVERAGE(L5:M5)</f>
        <v>1.5208391333333331</v>
      </c>
      <c r="O5">
        <f t="shared" ref="O5:O50" si="3">STDEV(L5:M5)</f>
        <v>0.96001530659093581</v>
      </c>
      <c r="P5" s="2">
        <f t="shared" ref="P5:P50" si="4">O5/SQRT(COUNT(L5:M5))</f>
        <v>0.67883333333333318</v>
      </c>
      <c r="Q5" t="s">
        <v>258</v>
      </c>
    </row>
    <row r="6" spans="2:18" x14ac:dyDescent="0.25">
      <c r="B6" t="s">
        <v>139</v>
      </c>
      <c r="C6" t="s">
        <v>787</v>
      </c>
      <c r="D6" t="s">
        <v>298</v>
      </c>
      <c r="E6">
        <v>248500000</v>
      </c>
      <c r="F6">
        <v>14.425000000000001</v>
      </c>
      <c r="G6">
        <f t="shared" si="0"/>
        <v>1.4424999999999999</v>
      </c>
      <c r="H6">
        <v>350500000</v>
      </c>
      <c r="I6">
        <v>19.524999999999999</v>
      </c>
      <c r="J6">
        <f t="shared" si="1"/>
        <v>1.9524999999999997</v>
      </c>
      <c r="L6">
        <v>1.4424999999999999</v>
      </c>
      <c r="M6">
        <v>1.9524999999999997</v>
      </c>
      <c r="N6" s="2">
        <f t="shared" si="2"/>
        <v>1.6974999999999998</v>
      </c>
      <c r="O6">
        <f t="shared" si="3"/>
        <v>0.3606244584051389</v>
      </c>
      <c r="P6" s="2">
        <f t="shared" si="4"/>
        <v>0.25499999999999973</v>
      </c>
      <c r="Q6" t="s">
        <v>259</v>
      </c>
    </row>
    <row r="7" spans="2:18" x14ac:dyDescent="0.25">
      <c r="B7" t="s">
        <v>139</v>
      </c>
      <c r="C7" t="s">
        <v>786</v>
      </c>
      <c r="D7" t="s">
        <v>80</v>
      </c>
      <c r="E7">
        <v>841300000</v>
      </c>
      <c r="F7">
        <v>93.13</v>
      </c>
      <c r="G7">
        <f t="shared" si="0"/>
        <v>9.3130000000000006</v>
      </c>
      <c r="H7">
        <v>689900000</v>
      </c>
      <c r="I7">
        <v>77.989999999999995</v>
      </c>
      <c r="J7">
        <f t="shared" si="1"/>
        <v>7.7989999999999995</v>
      </c>
      <c r="L7">
        <v>9.3130000000000006</v>
      </c>
      <c r="M7">
        <v>7.7989999999999995</v>
      </c>
      <c r="N7" s="2">
        <f t="shared" si="2"/>
        <v>8.5560000000000009</v>
      </c>
      <c r="O7">
        <f t="shared" si="3"/>
        <v>1.0705596667164337</v>
      </c>
      <c r="P7" s="2">
        <f t="shared" si="4"/>
        <v>0.75700000000000045</v>
      </c>
      <c r="Q7" t="s">
        <v>73</v>
      </c>
    </row>
    <row r="8" spans="2:18" x14ac:dyDescent="0.25">
      <c r="B8" t="s">
        <v>139</v>
      </c>
      <c r="C8" t="s">
        <v>613</v>
      </c>
      <c r="D8" t="s">
        <v>291</v>
      </c>
      <c r="E8">
        <v>246700000</v>
      </c>
      <c r="F8">
        <v>51.14</v>
      </c>
      <c r="G8">
        <f t="shared" si="0"/>
        <v>5.1139999999999999</v>
      </c>
      <c r="H8">
        <v>47220000</v>
      </c>
      <c r="I8">
        <v>11.244</v>
      </c>
      <c r="J8">
        <f t="shared" si="1"/>
        <v>1.1244000000000001</v>
      </c>
      <c r="L8">
        <v>5.1139999999999999</v>
      </c>
      <c r="M8">
        <v>1.1244000000000001</v>
      </c>
      <c r="N8" s="2">
        <f t="shared" si="2"/>
        <v>3.1192000000000002</v>
      </c>
      <c r="O8">
        <f t="shared" si="3"/>
        <v>2.8210732142218493</v>
      </c>
      <c r="P8" s="2">
        <f t="shared" si="4"/>
        <v>1.9947999999999995</v>
      </c>
      <c r="Q8" t="s">
        <v>109</v>
      </c>
    </row>
    <row r="9" spans="2:18" x14ac:dyDescent="0.25">
      <c r="B9" t="s">
        <v>723</v>
      </c>
      <c r="C9" t="s">
        <v>789</v>
      </c>
      <c r="D9" t="s">
        <v>86</v>
      </c>
      <c r="E9">
        <v>500400000</v>
      </c>
      <c r="F9">
        <v>59.04</v>
      </c>
      <c r="G9">
        <f t="shared" si="0"/>
        <v>5.9039999999999999</v>
      </c>
      <c r="H9">
        <v>388800000</v>
      </c>
      <c r="I9">
        <v>47.88</v>
      </c>
      <c r="J9">
        <f t="shared" si="1"/>
        <v>4.7880000000000003</v>
      </c>
      <c r="L9">
        <v>5.9039999999999999</v>
      </c>
      <c r="M9">
        <v>4.7880000000000003</v>
      </c>
      <c r="N9" s="2">
        <f t="shared" si="2"/>
        <v>5.3460000000000001</v>
      </c>
      <c r="O9">
        <f t="shared" si="3"/>
        <v>0.78913116780418846</v>
      </c>
      <c r="P9" s="2">
        <f t="shared" si="4"/>
        <v>0.55800000000000094</v>
      </c>
      <c r="Q9" t="s">
        <v>73</v>
      </c>
    </row>
    <row r="10" spans="2:18" x14ac:dyDescent="0.25">
      <c r="B10" t="s">
        <v>724</v>
      </c>
      <c r="C10" t="s">
        <v>790</v>
      </c>
      <c r="D10" t="s">
        <v>374</v>
      </c>
      <c r="E10">
        <v>106500000</v>
      </c>
      <c r="F10">
        <v>28.125</v>
      </c>
      <c r="G10">
        <f t="shared" si="0"/>
        <v>2.8125</v>
      </c>
      <c r="H10">
        <v>178300000</v>
      </c>
      <c r="I10">
        <v>46.075000000000003</v>
      </c>
      <c r="J10">
        <f t="shared" si="1"/>
        <v>4.6074999999999999</v>
      </c>
      <c r="L10">
        <v>2.8125</v>
      </c>
      <c r="M10">
        <v>4.6074999999999999</v>
      </c>
      <c r="N10" s="2">
        <f t="shared" si="2"/>
        <v>3.71</v>
      </c>
      <c r="O10">
        <f t="shared" si="3"/>
        <v>1.2692566722298533</v>
      </c>
      <c r="P10" s="2">
        <f t="shared" si="4"/>
        <v>0.8975000000000003</v>
      </c>
      <c r="Q10" t="s">
        <v>514</v>
      </c>
    </row>
    <row r="11" spans="2:18" x14ac:dyDescent="0.25">
      <c r="B11" t="s">
        <v>726</v>
      </c>
      <c r="C11" t="s">
        <v>791</v>
      </c>
      <c r="D11" t="s">
        <v>725</v>
      </c>
      <c r="E11">
        <v>11740000</v>
      </c>
      <c r="F11">
        <v>2.5870000000000002</v>
      </c>
      <c r="G11">
        <f t="shared" si="0"/>
        <v>0.25870000000000004</v>
      </c>
      <c r="H11">
        <v>9934000</v>
      </c>
      <c r="I11">
        <v>2.4967000000000001</v>
      </c>
      <c r="J11">
        <f t="shared" si="1"/>
        <v>0.24967</v>
      </c>
      <c r="L11">
        <v>0.25870000000000004</v>
      </c>
      <c r="M11">
        <v>0.24967</v>
      </c>
      <c r="N11" s="2">
        <f t="shared" si="2"/>
        <v>0.25418499999999999</v>
      </c>
      <c r="O11">
        <f t="shared" si="3"/>
        <v>6.3851742341145511E-3</v>
      </c>
      <c r="P11" s="2">
        <f t="shared" si="4"/>
        <v>4.515000000000019E-3</v>
      </c>
      <c r="Q11" t="s">
        <v>259</v>
      </c>
    </row>
    <row r="12" spans="2:18" x14ac:dyDescent="0.25">
      <c r="B12" t="s">
        <v>700</v>
      </c>
      <c r="C12" t="s">
        <v>792</v>
      </c>
      <c r="D12" t="s">
        <v>379</v>
      </c>
      <c r="E12">
        <v>104600000</v>
      </c>
      <c r="F12">
        <v>13.46</v>
      </c>
      <c r="G12">
        <f t="shared" si="0"/>
        <v>1.3460000000000001</v>
      </c>
      <c r="H12">
        <v>137500000</v>
      </c>
      <c r="I12">
        <v>16.75</v>
      </c>
      <c r="J12">
        <f t="shared" si="1"/>
        <v>1.675</v>
      </c>
      <c r="L12">
        <v>1.3460000000000001</v>
      </c>
      <c r="M12">
        <v>1.675</v>
      </c>
      <c r="N12" s="2">
        <f t="shared" si="2"/>
        <v>1.5105</v>
      </c>
      <c r="O12">
        <f t="shared" si="3"/>
        <v>0.23263813101037562</v>
      </c>
      <c r="P12" s="2">
        <f t="shared" si="4"/>
        <v>0.16450000000000103</v>
      </c>
      <c r="Q12" t="s">
        <v>816</v>
      </c>
    </row>
    <row r="13" spans="2:18" x14ac:dyDescent="0.25">
      <c r="B13" t="s">
        <v>728</v>
      </c>
      <c r="C13" t="s">
        <v>727</v>
      </c>
      <c r="D13" t="s">
        <v>382</v>
      </c>
      <c r="E13">
        <v>11110000</v>
      </c>
      <c r="F13">
        <v>4.1109999999999998</v>
      </c>
      <c r="G13">
        <f t="shared" si="0"/>
        <v>0.41109999999999997</v>
      </c>
      <c r="H13">
        <v>8978000</v>
      </c>
      <c r="I13">
        <v>3.8978000000000002</v>
      </c>
      <c r="J13">
        <f t="shared" si="1"/>
        <v>0.38978000000000002</v>
      </c>
      <c r="L13">
        <v>0.41109999999999997</v>
      </c>
      <c r="M13">
        <v>0.38978000000000002</v>
      </c>
      <c r="N13" s="2">
        <f t="shared" si="2"/>
        <v>0.40044000000000002</v>
      </c>
      <c r="O13">
        <f t="shared" si="3"/>
        <v>1.5075516574897158E-2</v>
      </c>
      <c r="P13" s="2">
        <f t="shared" si="4"/>
        <v>1.0659999999999975E-2</v>
      </c>
      <c r="Q13" t="s">
        <v>816</v>
      </c>
    </row>
    <row r="14" spans="2:18" x14ac:dyDescent="0.25">
      <c r="B14" t="s">
        <v>729</v>
      </c>
      <c r="C14" t="s">
        <v>793</v>
      </c>
      <c r="D14" t="s">
        <v>25</v>
      </c>
      <c r="E14">
        <v>37090000</v>
      </c>
      <c r="F14">
        <v>1.9272499999999999</v>
      </c>
      <c r="G14">
        <f t="shared" si="0"/>
        <v>0.19272500000000001</v>
      </c>
      <c r="H14">
        <v>40400000</v>
      </c>
      <c r="I14">
        <v>2.0099999999999998</v>
      </c>
      <c r="J14">
        <f t="shared" si="1"/>
        <v>0.20099999999999998</v>
      </c>
      <c r="L14">
        <v>0.19272500000000001</v>
      </c>
      <c r="M14">
        <v>0.20099999999999998</v>
      </c>
      <c r="N14" s="2">
        <f t="shared" si="2"/>
        <v>0.1968625</v>
      </c>
      <c r="O14">
        <f t="shared" si="3"/>
        <v>5.851308614318664E-3</v>
      </c>
      <c r="P14" s="2">
        <f t="shared" si="4"/>
        <v>4.1374999999999875E-3</v>
      </c>
      <c r="Q14" t="s">
        <v>414</v>
      </c>
    </row>
    <row r="15" spans="2:18" x14ac:dyDescent="0.25">
      <c r="B15" t="s">
        <v>732</v>
      </c>
      <c r="C15" t="s">
        <v>730</v>
      </c>
      <c r="D15" t="s">
        <v>731</v>
      </c>
      <c r="E15">
        <v>4972000</v>
      </c>
      <c r="F15">
        <v>3.9860000000000002</v>
      </c>
      <c r="G15">
        <f t="shared" si="0"/>
        <v>0.39860000000000001</v>
      </c>
      <c r="H15">
        <v>3405000</v>
      </c>
      <c r="I15">
        <v>3.2025000000000001</v>
      </c>
      <c r="J15">
        <f t="shared" si="1"/>
        <v>0.32024999999999998</v>
      </c>
      <c r="L15">
        <v>0.39860000000000001</v>
      </c>
      <c r="M15">
        <v>0.32024999999999998</v>
      </c>
      <c r="N15" s="2">
        <f t="shared" si="2"/>
        <v>0.35942499999999999</v>
      </c>
      <c r="O15">
        <f t="shared" si="3"/>
        <v>5.540181630596662E-2</v>
      </c>
      <c r="P15" s="2">
        <f t="shared" si="4"/>
        <v>3.9175000000000439E-2</v>
      </c>
      <c r="Q15" t="s">
        <v>90</v>
      </c>
    </row>
    <row r="16" spans="2:18" x14ac:dyDescent="0.25">
      <c r="B16" t="s">
        <v>734</v>
      </c>
      <c r="C16" t="s">
        <v>733</v>
      </c>
      <c r="D16" t="s">
        <v>525</v>
      </c>
      <c r="E16">
        <v>7477000</v>
      </c>
      <c r="F16">
        <v>5.2385000000000002</v>
      </c>
      <c r="G16">
        <f t="shared" si="0"/>
        <v>0.52385000000000004</v>
      </c>
      <c r="H16">
        <v>8779000</v>
      </c>
      <c r="I16">
        <v>5.8895</v>
      </c>
      <c r="J16">
        <f t="shared" si="1"/>
        <v>0.58895000000000008</v>
      </c>
      <c r="L16">
        <v>0.52385000000000004</v>
      </c>
      <c r="M16">
        <v>0.58895000000000008</v>
      </c>
      <c r="N16" s="2">
        <f t="shared" si="2"/>
        <v>0.55640000000000001</v>
      </c>
      <c r="O16">
        <f t="shared" si="3"/>
        <v>4.6032651455244274E-2</v>
      </c>
      <c r="P16" s="2">
        <f t="shared" si="4"/>
        <v>3.2550000000000016E-2</v>
      </c>
      <c r="Q16" t="s">
        <v>526</v>
      </c>
    </row>
    <row r="17" spans="2:17" x14ac:dyDescent="0.25">
      <c r="B17" t="s">
        <v>736</v>
      </c>
      <c r="C17" t="s">
        <v>159</v>
      </c>
      <c r="D17" t="s">
        <v>735</v>
      </c>
      <c r="E17">
        <v>25560000</v>
      </c>
      <c r="F17">
        <v>14.28</v>
      </c>
      <c r="G17">
        <f t="shared" si="0"/>
        <v>1.4279999999999999</v>
      </c>
      <c r="H17">
        <v>32320000</v>
      </c>
      <c r="I17">
        <v>17.66</v>
      </c>
      <c r="J17">
        <f t="shared" si="1"/>
        <v>1.766</v>
      </c>
      <c r="L17">
        <v>1.4279999999999999</v>
      </c>
      <c r="M17">
        <v>1.766</v>
      </c>
      <c r="N17" s="2">
        <f t="shared" si="2"/>
        <v>1.597</v>
      </c>
      <c r="O17">
        <f t="shared" si="3"/>
        <v>0.23900209204105424</v>
      </c>
      <c r="P17" s="2">
        <f t="shared" si="4"/>
        <v>0.16900000000000082</v>
      </c>
      <c r="Q17" t="s">
        <v>526</v>
      </c>
    </row>
    <row r="18" spans="2:17" x14ac:dyDescent="0.25">
      <c r="B18" t="s">
        <v>739</v>
      </c>
      <c r="C18" t="s">
        <v>737</v>
      </c>
      <c r="D18" t="s">
        <v>738</v>
      </c>
      <c r="E18">
        <v>26540000</v>
      </c>
      <c r="F18">
        <v>14.77</v>
      </c>
      <c r="G18">
        <f t="shared" si="0"/>
        <v>1.4770000000000001</v>
      </c>
      <c r="H18">
        <v>18880000</v>
      </c>
      <c r="I18">
        <v>10.94</v>
      </c>
      <c r="J18">
        <f t="shared" si="1"/>
        <v>1.0940000000000001</v>
      </c>
      <c r="L18">
        <v>1.4770000000000001</v>
      </c>
      <c r="M18">
        <v>1.0940000000000001</v>
      </c>
      <c r="N18" s="2">
        <f t="shared" si="2"/>
        <v>1.2855000000000001</v>
      </c>
      <c r="O18">
        <f t="shared" si="3"/>
        <v>0.27082189719444799</v>
      </c>
      <c r="P18" s="2">
        <f t="shared" si="4"/>
        <v>0.1915000000000002</v>
      </c>
      <c r="Q18" t="s">
        <v>526</v>
      </c>
    </row>
    <row r="19" spans="2:17" x14ac:dyDescent="0.25">
      <c r="B19" t="s">
        <v>742</v>
      </c>
      <c r="C19" t="s">
        <v>740</v>
      </c>
      <c r="D19" t="s">
        <v>741</v>
      </c>
      <c r="E19">
        <v>1081000</v>
      </c>
      <c r="F19">
        <v>0.40649999999999997</v>
      </c>
      <c r="G19">
        <f t="shared" si="0"/>
        <v>4.0649999999999999E-2</v>
      </c>
      <c r="H19">
        <v>2243000</v>
      </c>
      <c r="I19">
        <v>0.69699999999999995</v>
      </c>
      <c r="J19">
        <f t="shared" si="1"/>
        <v>6.9699999999999984E-2</v>
      </c>
      <c r="L19">
        <v>4.0649999999999999E-2</v>
      </c>
      <c r="M19">
        <v>6.9699999999999984E-2</v>
      </c>
      <c r="N19" s="2">
        <f t="shared" si="2"/>
        <v>5.5174999999999988E-2</v>
      </c>
      <c r="O19">
        <f t="shared" si="3"/>
        <v>2.0541451993469208E-2</v>
      </c>
      <c r="P19" s="2">
        <f t="shared" si="4"/>
        <v>1.4525000000000001E-2</v>
      </c>
      <c r="Q19" t="s">
        <v>262</v>
      </c>
    </row>
    <row r="20" spans="2:17" x14ac:dyDescent="0.25">
      <c r="B20" t="s">
        <v>743</v>
      </c>
      <c r="C20" t="s">
        <v>794</v>
      </c>
      <c r="D20" t="s">
        <v>160</v>
      </c>
      <c r="E20">
        <v>91112000</v>
      </c>
      <c r="F20">
        <v>47.055999999999997</v>
      </c>
      <c r="G20">
        <f t="shared" si="0"/>
        <v>4.7055999999999996</v>
      </c>
      <c r="H20">
        <v>8785000</v>
      </c>
      <c r="I20">
        <v>5.8925000000000001</v>
      </c>
      <c r="J20">
        <f t="shared" si="1"/>
        <v>0.58925000000000005</v>
      </c>
      <c r="L20">
        <v>4.7055999999999996</v>
      </c>
      <c r="M20">
        <v>0.58925000000000005</v>
      </c>
      <c r="N20" s="2">
        <f t="shared" si="2"/>
        <v>2.6474249999999997</v>
      </c>
      <c r="O20">
        <f t="shared" si="3"/>
        <v>2.9106989987372445</v>
      </c>
      <c r="P20" s="2">
        <f t="shared" si="4"/>
        <v>2.0581749999999994</v>
      </c>
      <c r="Q20" t="s">
        <v>526</v>
      </c>
    </row>
    <row r="21" spans="2:17" x14ac:dyDescent="0.25">
      <c r="B21" t="s">
        <v>745</v>
      </c>
      <c r="C21" t="s">
        <v>744</v>
      </c>
      <c r="D21" t="s">
        <v>817</v>
      </c>
      <c r="E21">
        <v>54830000</v>
      </c>
      <c r="F21">
        <v>2.8965999999999998</v>
      </c>
      <c r="G21">
        <f t="shared" si="0"/>
        <v>0.28965999999999997</v>
      </c>
      <c r="H21">
        <v>44450000</v>
      </c>
      <c r="I21">
        <v>2.6890000000000001</v>
      </c>
      <c r="J21">
        <f t="shared" si="1"/>
        <v>0.26889999999999997</v>
      </c>
      <c r="L21">
        <v>0.28965999999999997</v>
      </c>
      <c r="M21">
        <v>0.26889999999999997</v>
      </c>
      <c r="N21" s="2">
        <f t="shared" si="2"/>
        <v>0.27927999999999997</v>
      </c>
      <c r="O21">
        <f t="shared" si="3"/>
        <v>1.4679536777432728E-2</v>
      </c>
      <c r="P21" s="2">
        <f t="shared" si="4"/>
        <v>1.038E-2</v>
      </c>
      <c r="Q21" t="s">
        <v>111</v>
      </c>
    </row>
    <row r="22" spans="2:17" x14ac:dyDescent="0.25">
      <c r="B22" t="s">
        <v>748</v>
      </c>
      <c r="C22" t="s">
        <v>746</v>
      </c>
      <c r="D22" t="s">
        <v>747</v>
      </c>
      <c r="E22">
        <v>6876000</v>
      </c>
      <c r="F22">
        <v>1.9375199999999999</v>
      </c>
      <c r="G22">
        <f t="shared" si="0"/>
        <v>0.19375199999999998</v>
      </c>
      <c r="H22">
        <v>8798000</v>
      </c>
      <c r="I22">
        <v>1.9759599999999999</v>
      </c>
      <c r="J22">
        <f t="shared" si="1"/>
        <v>0.19759599999999999</v>
      </c>
      <c r="L22">
        <v>0.19375199999999998</v>
      </c>
      <c r="M22">
        <v>0.19759599999999999</v>
      </c>
      <c r="N22" s="2">
        <f t="shared" si="2"/>
        <v>0.19567399999999999</v>
      </c>
      <c r="O22">
        <f t="shared" si="3"/>
        <v>2.7181184668810987E-3</v>
      </c>
      <c r="P22" s="2">
        <f t="shared" si="4"/>
        <v>1.922000000000007E-3</v>
      </c>
      <c r="Q22" t="s">
        <v>301</v>
      </c>
    </row>
    <row r="23" spans="2:17" x14ac:dyDescent="0.25">
      <c r="B23" t="s">
        <v>750</v>
      </c>
      <c r="C23" t="s">
        <v>795</v>
      </c>
      <c r="D23" t="s">
        <v>749</v>
      </c>
      <c r="E23">
        <v>22120000</v>
      </c>
      <c r="F23">
        <v>2.2423999999999999</v>
      </c>
      <c r="G23">
        <f t="shared" si="0"/>
        <v>0.22424000000000002</v>
      </c>
      <c r="H23">
        <v>16450000</v>
      </c>
      <c r="I23">
        <v>2.129</v>
      </c>
      <c r="J23">
        <f t="shared" si="1"/>
        <v>0.21290000000000001</v>
      </c>
      <c r="L23">
        <v>0.22424000000000002</v>
      </c>
      <c r="M23">
        <v>0.21290000000000001</v>
      </c>
      <c r="N23" s="2">
        <f t="shared" si="2"/>
        <v>0.21857000000000001</v>
      </c>
      <c r="O23">
        <f t="shared" si="3"/>
        <v>8.0185908986554616E-3</v>
      </c>
      <c r="P23" s="2">
        <f t="shared" si="4"/>
        <v>5.6700000000000084E-3</v>
      </c>
      <c r="Q23" t="s">
        <v>301</v>
      </c>
    </row>
    <row r="24" spans="2:17" x14ac:dyDescent="0.25">
      <c r="B24" t="s">
        <v>752</v>
      </c>
      <c r="C24" t="s">
        <v>751</v>
      </c>
      <c r="D24" t="s">
        <v>975</v>
      </c>
      <c r="E24">
        <v>27590000</v>
      </c>
      <c r="F24">
        <v>7.0337500000000004</v>
      </c>
      <c r="G24">
        <f t="shared" si="0"/>
        <v>0.70337499999999997</v>
      </c>
      <c r="H24">
        <v>30860000</v>
      </c>
      <c r="I24">
        <v>7.8512500000000003</v>
      </c>
      <c r="J24">
        <f t="shared" si="1"/>
        <v>0.78512499999999996</v>
      </c>
      <c r="L24">
        <v>0.70337499999999997</v>
      </c>
      <c r="M24">
        <v>0.78512499999999996</v>
      </c>
      <c r="N24" s="2">
        <f t="shared" si="2"/>
        <v>0.74424999999999997</v>
      </c>
      <c r="O24">
        <f t="shared" si="3"/>
        <v>5.780597936200025E-2</v>
      </c>
      <c r="P24" s="2">
        <f t="shared" si="4"/>
        <v>4.0874999999999988E-2</v>
      </c>
      <c r="Q24" t="s">
        <v>262</v>
      </c>
    </row>
    <row r="25" spans="2:17" x14ac:dyDescent="0.25">
      <c r="B25" t="s">
        <v>754</v>
      </c>
      <c r="C25" t="s">
        <v>796</v>
      </c>
      <c r="D25" t="s">
        <v>753</v>
      </c>
      <c r="E25">
        <v>9191000</v>
      </c>
      <c r="F25">
        <v>1.9838199999999999</v>
      </c>
      <c r="G25">
        <f t="shared" si="0"/>
        <v>0.198382</v>
      </c>
      <c r="H25">
        <v>8788000</v>
      </c>
      <c r="I25">
        <v>1.97576</v>
      </c>
      <c r="J25">
        <f t="shared" si="1"/>
        <v>0.197576</v>
      </c>
      <c r="L25">
        <v>0.198382</v>
      </c>
      <c r="M25">
        <v>0.197576</v>
      </c>
      <c r="N25" s="2">
        <f t="shared" si="2"/>
        <v>0.19797900000000002</v>
      </c>
      <c r="O25">
        <f t="shared" si="3"/>
        <v>5.6992806563635815E-4</v>
      </c>
      <c r="P25" s="2">
        <f t="shared" si="4"/>
        <v>4.0300000000000058E-4</v>
      </c>
      <c r="Q25" t="s">
        <v>301</v>
      </c>
    </row>
    <row r="26" spans="2:17" x14ac:dyDescent="0.25">
      <c r="B26" t="s">
        <v>756</v>
      </c>
      <c r="C26" t="s">
        <v>755</v>
      </c>
      <c r="D26" t="s">
        <v>425</v>
      </c>
      <c r="E26">
        <v>10940000</v>
      </c>
      <c r="F26">
        <v>2.0188000000000001</v>
      </c>
      <c r="G26">
        <f t="shared" si="0"/>
        <v>0.20188000000000003</v>
      </c>
      <c r="H26">
        <v>5070000</v>
      </c>
      <c r="I26">
        <v>1.9014</v>
      </c>
      <c r="J26">
        <f t="shared" si="1"/>
        <v>0.19013999999999998</v>
      </c>
      <c r="L26">
        <v>0.20188000000000003</v>
      </c>
      <c r="M26">
        <v>0.19013999999999998</v>
      </c>
      <c r="N26" s="2">
        <f t="shared" si="2"/>
        <v>0.19601000000000002</v>
      </c>
      <c r="O26">
        <f t="shared" si="3"/>
        <v>8.301433611130107E-3</v>
      </c>
      <c r="P26" s="2">
        <f t="shared" si="4"/>
        <v>5.8700000000000271E-3</v>
      </c>
      <c r="Q26" t="s">
        <v>301</v>
      </c>
    </row>
    <row r="27" spans="2:17" x14ac:dyDescent="0.25">
      <c r="C27" t="s">
        <v>586</v>
      </c>
      <c r="D27" s="3" t="s">
        <v>654</v>
      </c>
      <c r="E27">
        <v>51510000</v>
      </c>
      <c r="F27">
        <v>2.8302</v>
      </c>
      <c r="G27">
        <f t="shared" si="0"/>
        <v>0.28301999999999999</v>
      </c>
      <c r="H27">
        <v>43250000</v>
      </c>
      <c r="I27">
        <v>2.665</v>
      </c>
      <c r="J27">
        <f t="shared" si="1"/>
        <v>0.26650000000000001</v>
      </c>
      <c r="L27">
        <v>0.28301999999999999</v>
      </c>
      <c r="M27">
        <v>0.26650000000000001</v>
      </c>
      <c r="N27" s="2">
        <f t="shared" si="2"/>
        <v>0.27476</v>
      </c>
      <c r="O27">
        <f t="shared" si="3"/>
        <v>1.1681404025201752E-2</v>
      </c>
      <c r="P27" s="2">
        <f t="shared" si="4"/>
        <v>8.2599999999999896E-3</v>
      </c>
      <c r="Q27" t="s">
        <v>301</v>
      </c>
    </row>
    <row r="28" spans="2:17" x14ac:dyDescent="0.25">
      <c r="C28" t="s">
        <v>797</v>
      </c>
      <c r="D28" s="3" t="s">
        <v>287</v>
      </c>
      <c r="E28">
        <v>18580000</v>
      </c>
      <c r="F28">
        <v>2.1716000000000002</v>
      </c>
      <c r="G28">
        <f t="shared" si="0"/>
        <v>0.21716000000000002</v>
      </c>
      <c r="H28">
        <v>34060000</v>
      </c>
      <c r="I28">
        <v>2.4811999999999999</v>
      </c>
      <c r="J28">
        <f t="shared" si="1"/>
        <v>0.24811999999999998</v>
      </c>
      <c r="L28">
        <v>0.21716000000000002</v>
      </c>
      <c r="M28">
        <v>0.24811999999999998</v>
      </c>
      <c r="N28" s="2">
        <f t="shared" si="2"/>
        <v>0.23264000000000001</v>
      </c>
      <c r="O28">
        <f t="shared" si="3"/>
        <v>2.1892025945535482E-2</v>
      </c>
      <c r="P28" s="2">
        <f t="shared" si="4"/>
        <v>1.5479999999999978E-2</v>
      </c>
      <c r="Q28" t="s">
        <v>301</v>
      </c>
    </row>
    <row r="29" spans="2:17" x14ac:dyDescent="0.25">
      <c r="C29" t="s">
        <v>798</v>
      </c>
      <c r="D29" s="3" t="s">
        <v>643</v>
      </c>
      <c r="E29">
        <v>39220000</v>
      </c>
      <c r="F29">
        <v>2.5844</v>
      </c>
      <c r="G29">
        <f t="shared" si="0"/>
        <v>0.25844</v>
      </c>
      <c r="H29">
        <v>32110000</v>
      </c>
      <c r="I29">
        <v>2.4422000000000001</v>
      </c>
      <c r="J29">
        <f t="shared" si="1"/>
        <v>0.24422000000000002</v>
      </c>
      <c r="L29">
        <v>0.25844</v>
      </c>
      <c r="M29">
        <v>0.24422000000000002</v>
      </c>
      <c r="N29" s="2">
        <f t="shared" si="2"/>
        <v>0.25133</v>
      </c>
      <c r="O29">
        <f t="shared" si="3"/>
        <v>1.0055058428472693E-2</v>
      </c>
      <c r="P29" s="2">
        <f t="shared" si="4"/>
        <v>7.1099999999999905E-3</v>
      </c>
      <c r="Q29" t="s">
        <v>301</v>
      </c>
    </row>
    <row r="30" spans="2:17" x14ac:dyDescent="0.25">
      <c r="B30" t="s">
        <v>758</v>
      </c>
      <c r="C30" t="s">
        <v>757</v>
      </c>
      <c r="D30" t="s">
        <v>799</v>
      </c>
      <c r="E30">
        <v>13740000</v>
      </c>
      <c r="F30">
        <v>2.0748000000000002</v>
      </c>
      <c r="G30">
        <f t="shared" si="0"/>
        <v>0.20748000000000003</v>
      </c>
      <c r="H30">
        <v>15450000</v>
      </c>
      <c r="I30">
        <v>2.109</v>
      </c>
      <c r="J30">
        <f t="shared" si="1"/>
        <v>0.2109</v>
      </c>
      <c r="L30">
        <v>0.20748000000000003</v>
      </c>
      <c r="M30">
        <v>0.2109</v>
      </c>
      <c r="N30" s="2">
        <f t="shared" si="2"/>
        <v>0.20919000000000001</v>
      </c>
      <c r="O30">
        <f t="shared" si="3"/>
        <v>2.4183051916579772E-3</v>
      </c>
      <c r="P30" s="2">
        <f t="shared" si="4"/>
        <v>1.7099999999999891E-3</v>
      </c>
      <c r="Q30" t="s">
        <v>301</v>
      </c>
    </row>
    <row r="31" spans="2:17" x14ac:dyDescent="0.25">
      <c r="B31" t="s">
        <v>760</v>
      </c>
      <c r="C31" t="s">
        <v>800</v>
      </c>
      <c r="D31" t="s">
        <v>759</v>
      </c>
      <c r="E31">
        <v>11600000</v>
      </c>
      <c r="F31">
        <v>2.032</v>
      </c>
      <c r="G31">
        <f t="shared" si="0"/>
        <v>0.20319999999999999</v>
      </c>
      <c r="H31">
        <v>10430000</v>
      </c>
      <c r="I31">
        <v>2.0085999999999999</v>
      </c>
      <c r="J31">
        <f t="shared" si="1"/>
        <v>0.20085999999999998</v>
      </c>
      <c r="L31">
        <v>0.20319999999999999</v>
      </c>
      <c r="M31">
        <v>0.20085999999999998</v>
      </c>
      <c r="N31" s="2">
        <f t="shared" si="2"/>
        <v>0.20202999999999999</v>
      </c>
      <c r="O31">
        <f t="shared" si="3"/>
        <v>1.6546298679765274E-3</v>
      </c>
      <c r="P31" s="2">
        <f t="shared" si="4"/>
        <v>1.1700000000000044E-3</v>
      </c>
      <c r="Q31" t="s">
        <v>111</v>
      </c>
    </row>
    <row r="32" spans="2:17" x14ac:dyDescent="0.25">
      <c r="B32" t="s">
        <v>761</v>
      </c>
      <c r="C32" t="s">
        <v>802</v>
      </c>
      <c r="D32" t="s">
        <v>801</v>
      </c>
      <c r="E32">
        <v>10860000</v>
      </c>
      <c r="F32">
        <v>2.0171999999999999</v>
      </c>
      <c r="G32">
        <f t="shared" si="0"/>
        <v>0.20172000000000001</v>
      </c>
      <c r="H32">
        <v>3445000</v>
      </c>
      <c r="I32">
        <v>1.8689</v>
      </c>
      <c r="J32">
        <f t="shared" si="1"/>
        <v>0.18688999999999997</v>
      </c>
      <c r="L32">
        <v>0.20172000000000001</v>
      </c>
      <c r="M32">
        <v>0.18688999999999997</v>
      </c>
      <c r="N32" s="2">
        <f t="shared" si="2"/>
        <v>0.19430500000000001</v>
      </c>
      <c r="O32">
        <f t="shared" si="3"/>
        <v>1.0486393564996525E-2</v>
      </c>
      <c r="P32" s="2">
        <f t="shared" si="4"/>
        <v>7.4150000000000179E-3</v>
      </c>
      <c r="Q32" t="s">
        <v>111</v>
      </c>
    </row>
    <row r="33" spans="2:17" x14ac:dyDescent="0.25">
      <c r="B33" t="s">
        <v>763</v>
      </c>
      <c r="C33" t="s">
        <v>762</v>
      </c>
      <c r="D33" t="s">
        <v>253</v>
      </c>
      <c r="E33">
        <v>30220000</v>
      </c>
      <c r="F33">
        <v>2.4043999999999999</v>
      </c>
      <c r="G33">
        <f t="shared" si="0"/>
        <v>0.24043999999999999</v>
      </c>
      <c r="H33">
        <v>13220000</v>
      </c>
      <c r="I33">
        <v>2.0644</v>
      </c>
      <c r="J33">
        <f t="shared" si="1"/>
        <v>0.20643999999999998</v>
      </c>
      <c r="L33">
        <v>0.24043999999999999</v>
      </c>
      <c r="M33">
        <v>0.20643999999999998</v>
      </c>
      <c r="N33" s="2">
        <f t="shared" si="2"/>
        <v>0.22343999999999997</v>
      </c>
      <c r="O33">
        <f t="shared" si="3"/>
        <v>2.4041630560342617E-2</v>
      </c>
      <c r="P33" s="2">
        <f t="shared" si="4"/>
        <v>1.7000000000000001E-2</v>
      </c>
      <c r="Q33" t="s">
        <v>111</v>
      </c>
    </row>
    <row r="34" spans="2:17" x14ac:dyDescent="0.25">
      <c r="B34" t="s">
        <v>765</v>
      </c>
      <c r="C34" t="s">
        <v>405</v>
      </c>
      <c r="D34" t="s">
        <v>803</v>
      </c>
      <c r="E34">
        <v>200600000</v>
      </c>
      <c r="F34">
        <v>5.8120000000000003</v>
      </c>
      <c r="G34">
        <f t="shared" si="0"/>
        <v>0.58120000000000005</v>
      </c>
      <c r="H34">
        <v>420000000</v>
      </c>
      <c r="I34">
        <v>10.199999999999999</v>
      </c>
      <c r="J34">
        <f t="shared" si="1"/>
        <v>1.0199999999999998</v>
      </c>
      <c r="L34">
        <v>0.58120000000000005</v>
      </c>
      <c r="M34">
        <v>1.0199999999999998</v>
      </c>
      <c r="N34" s="2">
        <f t="shared" si="2"/>
        <v>0.80059999999999998</v>
      </c>
      <c r="O34">
        <f t="shared" si="3"/>
        <v>0.31027845558465628</v>
      </c>
      <c r="P34" s="2">
        <f t="shared" si="4"/>
        <v>0.21939999999999943</v>
      </c>
      <c r="Q34" t="s">
        <v>111</v>
      </c>
    </row>
    <row r="35" spans="2:17" x14ac:dyDescent="0.25">
      <c r="B35" t="s">
        <v>766</v>
      </c>
      <c r="C35" t="s">
        <v>804</v>
      </c>
      <c r="D35" t="s">
        <v>550</v>
      </c>
      <c r="E35">
        <v>10510000</v>
      </c>
      <c r="F35">
        <v>2.3137500000000002</v>
      </c>
      <c r="G35">
        <f t="shared" si="0"/>
        <v>0.23137500000000003</v>
      </c>
      <c r="H35">
        <v>23450000</v>
      </c>
      <c r="I35">
        <v>3.9312499999999999</v>
      </c>
      <c r="J35">
        <f t="shared" si="1"/>
        <v>0.393125</v>
      </c>
      <c r="L35">
        <v>0.23137500000000003</v>
      </c>
      <c r="M35">
        <v>0.393125</v>
      </c>
      <c r="N35" s="2">
        <f t="shared" si="2"/>
        <v>0.31225000000000003</v>
      </c>
      <c r="O35">
        <f t="shared" si="3"/>
        <v>0.11437452185692407</v>
      </c>
      <c r="P35" s="2">
        <f t="shared" si="4"/>
        <v>8.0875000000000002E-2</v>
      </c>
      <c r="Q35" t="s">
        <v>260</v>
      </c>
    </row>
    <row r="36" spans="2:17" x14ac:dyDescent="0.25">
      <c r="B36" t="s">
        <v>768</v>
      </c>
      <c r="C36" t="s">
        <v>805</v>
      </c>
      <c r="D36" t="s">
        <v>767</v>
      </c>
      <c r="E36">
        <v>54740000</v>
      </c>
      <c r="F36">
        <v>2.8948</v>
      </c>
      <c r="G36">
        <f t="shared" si="0"/>
        <v>0.28948000000000002</v>
      </c>
      <c r="H36">
        <v>51070000</v>
      </c>
      <c r="I36">
        <v>2.8214000000000001</v>
      </c>
      <c r="J36">
        <f t="shared" si="1"/>
        <v>0.28214</v>
      </c>
      <c r="L36">
        <v>0.28948000000000002</v>
      </c>
      <c r="M36">
        <v>0.28214</v>
      </c>
      <c r="N36" s="2">
        <f t="shared" si="2"/>
        <v>0.28581000000000001</v>
      </c>
      <c r="O36">
        <f t="shared" si="3"/>
        <v>5.1901637739092685E-3</v>
      </c>
      <c r="P36" s="2">
        <f t="shared" si="4"/>
        <v>3.6700000000000066E-3</v>
      </c>
      <c r="Q36" t="s">
        <v>111</v>
      </c>
    </row>
    <row r="37" spans="2:17" x14ac:dyDescent="0.25">
      <c r="B37" t="s">
        <v>769</v>
      </c>
      <c r="C37" t="s">
        <v>806</v>
      </c>
      <c r="D37" t="s">
        <v>819</v>
      </c>
      <c r="E37">
        <v>20510000</v>
      </c>
      <c r="F37">
        <v>2.2101999999999999</v>
      </c>
      <c r="G37">
        <f t="shared" si="0"/>
        <v>0.22101999999999999</v>
      </c>
      <c r="H37">
        <v>36650000</v>
      </c>
      <c r="I37">
        <v>2.5329999999999999</v>
      </c>
      <c r="J37">
        <f t="shared" si="1"/>
        <v>0.25329999999999997</v>
      </c>
      <c r="L37">
        <v>0.22101999999999999</v>
      </c>
      <c r="M37">
        <v>0.25329999999999997</v>
      </c>
      <c r="N37" s="2">
        <f t="shared" si="2"/>
        <v>0.23715999999999998</v>
      </c>
      <c r="O37">
        <f t="shared" si="3"/>
        <v>2.2825406896701737E-2</v>
      </c>
      <c r="P37" s="2">
        <f t="shared" si="4"/>
        <v>1.6139999999999988E-2</v>
      </c>
      <c r="Q37" t="s">
        <v>111</v>
      </c>
    </row>
    <row r="38" spans="2:17" x14ac:dyDescent="0.25">
      <c r="B38" t="s">
        <v>771</v>
      </c>
      <c r="C38" t="s">
        <v>770</v>
      </c>
      <c r="D38" t="s">
        <v>807</v>
      </c>
      <c r="E38">
        <v>14250000</v>
      </c>
      <c r="F38">
        <v>2.085</v>
      </c>
      <c r="G38">
        <f t="shared" si="0"/>
        <v>0.20849999999999999</v>
      </c>
      <c r="H38">
        <v>24110000</v>
      </c>
      <c r="I38">
        <v>2.2822</v>
      </c>
      <c r="J38">
        <f t="shared" si="1"/>
        <v>0.22822000000000001</v>
      </c>
      <c r="L38">
        <v>0.20849999999999999</v>
      </c>
      <c r="M38">
        <v>0.22822000000000001</v>
      </c>
      <c r="N38" s="2">
        <f t="shared" si="2"/>
        <v>0.21836</v>
      </c>
      <c r="O38">
        <f t="shared" si="3"/>
        <v>1.3944145724998728E-2</v>
      </c>
      <c r="P38" s="2">
        <f t="shared" si="4"/>
        <v>9.8600000000000059E-3</v>
      </c>
      <c r="Q38" t="s">
        <v>111</v>
      </c>
    </row>
    <row r="39" spans="2:17" x14ac:dyDescent="0.25">
      <c r="B39" t="s">
        <v>774</v>
      </c>
      <c r="C39" t="s">
        <v>772</v>
      </c>
      <c r="D39" t="s">
        <v>773</v>
      </c>
      <c r="E39">
        <v>4666000</v>
      </c>
      <c r="F39">
        <v>1.8933199999999999</v>
      </c>
      <c r="G39">
        <f t="shared" si="0"/>
        <v>0.189332</v>
      </c>
      <c r="H39">
        <v>4022000</v>
      </c>
      <c r="I39">
        <v>1.8804399999999999</v>
      </c>
      <c r="J39">
        <f t="shared" si="1"/>
        <v>0.18804399999999999</v>
      </c>
      <c r="L39">
        <v>0.189332</v>
      </c>
      <c r="M39">
        <v>0.18804399999999999</v>
      </c>
      <c r="N39" s="2">
        <f t="shared" si="2"/>
        <v>0.18868799999999999</v>
      </c>
      <c r="O39">
        <f t="shared" si="3"/>
        <v>9.1075353416828126E-4</v>
      </c>
      <c r="P39" s="2">
        <f t="shared" si="4"/>
        <v>6.4400000000000568E-4</v>
      </c>
      <c r="Q39" t="s">
        <v>111</v>
      </c>
    </row>
    <row r="40" spans="2:17" x14ac:dyDescent="0.25">
      <c r="B40" t="s">
        <v>775</v>
      </c>
      <c r="C40" t="s">
        <v>808</v>
      </c>
      <c r="D40" t="s">
        <v>764</v>
      </c>
      <c r="E40">
        <v>16060000</v>
      </c>
      <c r="F40">
        <v>2.1212</v>
      </c>
      <c r="G40">
        <f t="shared" si="0"/>
        <v>0.21212</v>
      </c>
      <c r="H40">
        <v>12560000</v>
      </c>
      <c r="I40">
        <v>2.0512000000000001</v>
      </c>
      <c r="J40">
        <f t="shared" si="1"/>
        <v>0.20512</v>
      </c>
      <c r="L40">
        <v>0.21212</v>
      </c>
      <c r="M40">
        <v>0.20512</v>
      </c>
      <c r="N40" s="2">
        <f t="shared" si="2"/>
        <v>0.20862</v>
      </c>
      <c r="O40">
        <f t="shared" si="3"/>
        <v>4.9497474683058368E-3</v>
      </c>
      <c r="P40" s="2">
        <f t="shared" si="4"/>
        <v>3.5000000000000027E-3</v>
      </c>
      <c r="Q40" t="s">
        <v>111</v>
      </c>
    </row>
    <row r="41" spans="2:17" x14ac:dyDescent="0.25">
      <c r="B41" t="s">
        <v>777</v>
      </c>
      <c r="C41" t="s">
        <v>431</v>
      </c>
      <c r="D41" t="s">
        <v>776</v>
      </c>
      <c r="E41">
        <v>16830000</v>
      </c>
      <c r="F41">
        <v>2.1366000000000001</v>
      </c>
      <c r="G41">
        <f t="shared" si="0"/>
        <v>0.21365999999999999</v>
      </c>
      <c r="H41">
        <v>18770000</v>
      </c>
      <c r="I41">
        <v>2.1753999999999998</v>
      </c>
      <c r="J41">
        <f t="shared" si="1"/>
        <v>0.21753999999999996</v>
      </c>
      <c r="L41">
        <v>0.21365999999999999</v>
      </c>
      <c r="M41">
        <v>0.21753999999999996</v>
      </c>
      <c r="N41" s="2">
        <f t="shared" si="2"/>
        <v>0.21559999999999996</v>
      </c>
      <c r="O41">
        <f t="shared" si="3"/>
        <v>2.7435743110037808E-3</v>
      </c>
      <c r="P41" s="2">
        <f t="shared" si="4"/>
        <v>1.9399999999999832E-3</v>
      </c>
      <c r="Q41" t="s">
        <v>111</v>
      </c>
    </row>
    <row r="42" spans="2:17" s="29" customFormat="1" x14ac:dyDescent="0.25">
      <c r="B42" s="29" t="s">
        <v>225</v>
      </c>
      <c r="C42" s="29" t="s">
        <v>778</v>
      </c>
      <c r="D42" s="29" t="s">
        <v>223</v>
      </c>
      <c r="E42" s="29">
        <v>1136000000</v>
      </c>
      <c r="F42" s="29">
        <v>24.52</v>
      </c>
      <c r="G42" s="29">
        <f t="shared" si="0"/>
        <v>2.452</v>
      </c>
      <c r="H42" s="29">
        <v>3219000000</v>
      </c>
      <c r="I42" s="29">
        <v>66.180000000000007</v>
      </c>
      <c r="J42" s="29">
        <f t="shared" si="1"/>
        <v>6.6180000000000012</v>
      </c>
      <c r="L42" s="29">
        <v>2.452</v>
      </c>
      <c r="M42" s="29">
        <v>6.6180000000000012</v>
      </c>
      <c r="N42" s="30">
        <f t="shared" si="2"/>
        <v>4.5350000000000001</v>
      </c>
      <c r="O42" s="29">
        <f t="shared" si="3"/>
        <v>2.9458068504231587</v>
      </c>
      <c r="P42" s="30">
        <f t="shared" si="4"/>
        <v>2.0830000000000011</v>
      </c>
      <c r="Q42" s="29" t="s">
        <v>111</v>
      </c>
    </row>
    <row r="43" spans="2:17" s="29" customFormat="1" x14ac:dyDescent="0.25">
      <c r="B43" s="29" t="s">
        <v>781</v>
      </c>
      <c r="C43" s="29" t="s">
        <v>779</v>
      </c>
      <c r="D43" s="29" t="s">
        <v>780</v>
      </c>
      <c r="E43" s="29">
        <v>8589000</v>
      </c>
      <c r="F43" s="29">
        <v>1.9717800000000001</v>
      </c>
      <c r="G43" s="29">
        <f t="shared" si="0"/>
        <v>0.19717799999999999</v>
      </c>
      <c r="H43" s="29">
        <v>10230000</v>
      </c>
      <c r="I43" s="29">
        <v>2.0045999999999999</v>
      </c>
      <c r="J43" s="29">
        <f t="shared" si="1"/>
        <v>0.20045999999999997</v>
      </c>
      <c r="L43" s="29">
        <v>0.19717799999999999</v>
      </c>
      <c r="M43" s="29">
        <v>0.20045999999999997</v>
      </c>
      <c r="N43" s="30">
        <f t="shared" si="2"/>
        <v>0.19881899999999997</v>
      </c>
      <c r="O43" s="29">
        <f t="shared" si="3"/>
        <v>2.3207244558542343E-3</v>
      </c>
      <c r="P43" s="30">
        <f t="shared" si="4"/>
        <v>1.6409999999999895E-3</v>
      </c>
      <c r="Q43" s="29" t="s">
        <v>301</v>
      </c>
    </row>
    <row r="44" spans="2:17" x14ac:dyDescent="0.25">
      <c r="B44" t="s">
        <v>782</v>
      </c>
      <c r="C44" t="s">
        <v>810</v>
      </c>
      <c r="D44" t="s">
        <v>809</v>
      </c>
      <c r="E44">
        <v>7067000</v>
      </c>
      <c r="F44">
        <v>1.9413400000000001</v>
      </c>
      <c r="G44">
        <f t="shared" si="0"/>
        <v>0.194134</v>
      </c>
      <c r="H44">
        <v>6210000</v>
      </c>
      <c r="I44">
        <v>1.9241999999999999</v>
      </c>
      <c r="J44">
        <f t="shared" si="1"/>
        <v>0.19241999999999998</v>
      </c>
      <c r="L44">
        <v>0.194134</v>
      </c>
      <c r="M44">
        <v>0.19241999999999998</v>
      </c>
      <c r="N44" s="2">
        <f t="shared" si="2"/>
        <v>0.19327699999999998</v>
      </c>
      <c r="O44">
        <f t="shared" si="3"/>
        <v>1.2119810229537574E-3</v>
      </c>
      <c r="P44" s="2">
        <f t="shared" si="4"/>
        <v>8.5700000000001053E-4</v>
      </c>
      <c r="Q44" t="s">
        <v>111</v>
      </c>
    </row>
    <row r="45" spans="2:17" x14ac:dyDescent="0.25">
      <c r="B45" t="s">
        <v>784</v>
      </c>
      <c r="C45" t="s">
        <v>811</v>
      </c>
      <c r="D45" t="s">
        <v>783</v>
      </c>
      <c r="E45">
        <v>16990000</v>
      </c>
      <c r="F45">
        <v>2.1398000000000001</v>
      </c>
      <c r="G45">
        <f t="shared" si="0"/>
        <v>0.21398000000000003</v>
      </c>
      <c r="H45">
        <v>34350000</v>
      </c>
      <c r="I45">
        <v>2.4870000000000001</v>
      </c>
      <c r="J45">
        <f t="shared" si="1"/>
        <v>0.2487</v>
      </c>
      <c r="L45">
        <v>0.21398000000000003</v>
      </c>
      <c r="M45">
        <v>0.2487</v>
      </c>
      <c r="N45" s="2">
        <f t="shared" si="2"/>
        <v>0.23134000000000002</v>
      </c>
      <c r="O45">
        <f t="shared" si="3"/>
        <v>2.4550747442796911E-2</v>
      </c>
      <c r="P45" s="2">
        <f t="shared" si="4"/>
        <v>1.7359999999999987E-2</v>
      </c>
      <c r="Q45" t="s">
        <v>111</v>
      </c>
    </row>
    <row r="46" spans="2:17" x14ac:dyDescent="0.25">
      <c r="B46" t="s">
        <v>785</v>
      </c>
      <c r="C46" t="s">
        <v>812</v>
      </c>
      <c r="D46" t="s">
        <v>820</v>
      </c>
      <c r="E46">
        <v>36440000</v>
      </c>
      <c r="F46">
        <v>12.443391333333333</v>
      </c>
      <c r="G46">
        <f t="shared" si="0"/>
        <v>1.2443391333333331</v>
      </c>
      <c r="H46">
        <v>18760000</v>
      </c>
      <c r="I46">
        <v>2.1751999999999998</v>
      </c>
      <c r="J46">
        <f t="shared" si="1"/>
        <v>0.21751999999999999</v>
      </c>
      <c r="L46">
        <v>1.2443391333333331</v>
      </c>
      <c r="M46">
        <v>0.21751999999999999</v>
      </c>
      <c r="N46" s="2">
        <f t="shared" si="2"/>
        <v>0.73092956666666653</v>
      </c>
      <c r="O46">
        <f t="shared" si="3"/>
        <v>0.7260707722320936</v>
      </c>
      <c r="P46" s="2">
        <f t="shared" si="4"/>
        <v>0.51340956666666659</v>
      </c>
      <c r="Q46" t="s">
        <v>258</v>
      </c>
    </row>
    <row r="47" spans="2:17" x14ac:dyDescent="0.25">
      <c r="C47" t="s">
        <v>813</v>
      </c>
      <c r="D47" t="s">
        <v>550</v>
      </c>
      <c r="E47">
        <v>20440000</v>
      </c>
      <c r="F47">
        <v>3.5550000000000002</v>
      </c>
      <c r="G47">
        <f t="shared" si="0"/>
        <v>0.35549999999999998</v>
      </c>
      <c r="H47">
        <v>10540000</v>
      </c>
      <c r="I47">
        <v>2.3174999999999999</v>
      </c>
      <c r="J47">
        <f t="shared" si="1"/>
        <v>0.23175000000000001</v>
      </c>
      <c r="L47">
        <v>0.35549999999999998</v>
      </c>
      <c r="M47">
        <v>0.23175000000000001</v>
      </c>
      <c r="N47" s="2">
        <f t="shared" si="2"/>
        <v>0.29362500000000002</v>
      </c>
      <c r="O47">
        <f t="shared" si="3"/>
        <v>8.7504464171835106E-2</v>
      </c>
      <c r="P47" s="2">
        <f t="shared" si="4"/>
        <v>6.1874999999999888E-2</v>
      </c>
      <c r="Q47" t="s">
        <v>260</v>
      </c>
    </row>
    <row r="48" spans="2:17" x14ac:dyDescent="0.25">
      <c r="C48" t="s">
        <v>814</v>
      </c>
      <c r="D48" t="s">
        <v>410</v>
      </c>
      <c r="E48">
        <v>17500000</v>
      </c>
      <c r="F48">
        <v>3.1875</v>
      </c>
      <c r="G48">
        <f t="shared" si="0"/>
        <v>0.31874999999999998</v>
      </c>
      <c r="H48">
        <v>33450000</v>
      </c>
      <c r="I48">
        <v>5.1812500000000004</v>
      </c>
      <c r="J48">
        <f t="shared" si="1"/>
        <v>0.51812499999999995</v>
      </c>
      <c r="L48">
        <v>0.31874999999999998</v>
      </c>
      <c r="M48">
        <v>0.51812499999999995</v>
      </c>
      <c r="N48" s="2">
        <f t="shared" si="2"/>
        <v>0.41843749999999996</v>
      </c>
      <c r="O48">
        <f t="shared" si="3"/>
        <v>0.14097941449906784</v>
      </c>
      <c r="P48" s="2">
        <f t="shared" si="4"/>
        <v>9.9687499999999943E-2</v>
      </c>
      <c r="Q48" t="s">
        <v>260</v>
      </c>
    </row>
    <row r="49" spans="3:17" x14ac:dyDescent="0.25">
      <c r="C49" t="s">
        <v>815</v>
      </c>
      <c r="D49" t="s">
        <v>438</v>
      </c>
      <c r="E49">
        <v>6451000</v>
      </c>
      <c r="F49">
        <v>1.8063750000000001</v>
      </c>
      <c r="G49">
        <f t="shared" si="0"/>
        <v>0.18063750000000001</v>
      </c>
      <c r="H49">
        <v>7677000</v>
      </c>
      <c r="I49">
        <v>1.959625</v>
      </c>
      <c r="J49">
        <f t="shared" si="1"/>
        <v>0.19596250000000001</v>
      </c>
      <c r="L49">
        <v>0.18063750000000001</v>
      </c>
      <c r="M49">
        <v>0.19596250000000001</v>
      </c>
      <c r="N49" s="2">
        <f t="shared" si="2"/>
        <v>0.18830000000000002</v>
      </c>
      <c r="O49">
        <f t="shared" si="3"/>
        <v>1.0836411421683845E-2</v>
      </c>
      <c r="P49" s="2">
        <f t="shared" si="4"/>
        <v>7.6625000000000026E-3</v>
      </c>
      <c r="Q49" t="s">
        <v>260</v>
      </c>
    </row>
    <row r="50" spans="3:17" x14ac:dyDescent="0.25">
      <c r="D50" s="19" t="s">
        <v>439</v>
      </c>
      <c r="E50" s="19"/>
      <c r="F50" s="19"/>
      <c r="G50" s="19">
        <f>SUM(G4:G49)</f>
        <v>47.089372933333344</v>
      </c>
      <c r="H50" s="19"/>
      <c r="I50" s="19"/>
      <c r="J50" s="19">
        <f>SUM(J4:J49)</f>
        <v>44.169278466666675</v>
      </c>
      <c r="K50" s="19"/>
      <c r="L50" s="19">
        <v>47.089372933333344</v>
      </c>
      <c r="M50" s="19">
        <v>44.169278466666675</v>
      </c>
      <c r="N50" s="20">
        <f t="shared" si="2"/>
        <v>45.62932570000001</v>
      </c>
      <c r="O50" s="19">
        <f t="shared" si="3"/>
        <v>2.0648185990853163</v>
      </c>
      <c r="P50" s="20">
        <f t="shared" si="4"/>
        <v>1.4600472333333343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Q31"/>
  <sheetViews>
    <sheetView topLeftCell="A7" workbookViewId="0">
      <selection activeCell="A27" sqref="A27:XFD29"/>
    </sheetView>
  </sheetViews>
  <sheetFormatPr defaultRowHeight="15" x14ac:dyDescent="0.25"/>
  <cols>
    <col min="2" max="2" width="13.85546875" customWidth="1"/>
    <col min="4" max="4" width="22.140625" customWidth="1"/>
    <col min="5" max="5" width="15.85546875" customWidth="1"/>
    <col min="8" max="8" width="11" bestFit="1" customWidth="1"/>
  </cols>
  <sheetData>
    <row r="1" spans="1:17" x14ac:dyDescent="0.25">
      <c r="A1" t="s">
        <v>821</v>
      </c>
    </row>
    <row r="2" spans="1:17" x14ac:dyDescent="0.25">
      <c r="C2" s="21" t="s">
        <v>822</v>
      </c>
    </row>
    <row r="3" spans="1:17" x14ac:dyDescent="0.25">
      <c r="B3" s="13" t="s">
        <v>607</v>
      </c>
      <c r="C3" s="13" t="s">
        <v>276</v>
      </c>
      <c r="D3" s="13" t="s">
        <v>119</v>
      </c>
      <c r="E3" s="13" t="s">
        <v>3</v>
      </c>
      <c r="F3" s="13" t="s">
        <v>257</v>
      </c>
      <c r="G3" s="13" t="s">
        <v>517</v>
      </c>
      <c r="H3" s="13" t="s">
        <v>3</v>
      </c>
      <c r="I3" s="13" t="s">
        <v>257</v>
      </c>
      <c r="J3" s="13" t="s">
        <v>517</v>
      </c>
      <c r="K3" s="13"/>
      <c r="L3" s="13" t="s">
        <v>517</v>
      </c>
      <c r="M3" s="13" t="s">
        <v>517</v>
      </c>
      <c r="N3" s="13" t="s">
        <v>605</v>
      </c>
      <c r="O3" s="13" t="s">
        <v>1</v>
      </c>
      <c r="P3" s="13" t="s">
        <v>274</v>
      </c>
      <c r="Q3" s="13" t="s">
        <v>603</v>
      </c>
    </row>
    <row r="4" spans="1:17" x14ac:dyDescent="0.25">
      <c r="C4" t="s">
        <v>875</v>
      </c>
      <c r="D4" t="s">
        <v>876</v>
      </c>
      <c r="E4">
        <v>15640000</v>
      </c>
      <c r="F4">
        <v>2.9550000000000001</v>
      </c>
      <c r="G4">
        <f>(F4*100)/1000</f>
        <v>0.29549999999999998</v>
      </c>
      <c r="H4">
        <v>20320000</v>
      </c>
      <c r="I4">
        <v>3.54</v>
      </c>
      <c r="J4">
        <f>(I4*100)/1000</f>
        <v>0.35399999999999998</v>
      </c>
      <c r="L4">
        <v>0.29549999999999998</v>
      </c>
      <c r="M4">
        <v>0.35399999999999998</v>
      </c>
      <c r="N4">
        <f>AVERAGE(L4:M4)</f>
        <v>0.32474999999999998</v>
      </c>
      <c r="O4">
        <f>STDEV(L4:M4)</f>
        <v>4.1365746699413029E-2</v>
      </c>
      <c r="P4" s="2">
        <f>O4/SQRT(COUNT(L4:M4))</f>
        <v>2.9249999999999998E-2</v>
      </c>
      <c r="Q4" t="s">
        <v>260</v>
      </c>
    </row>
    <row r="5" spans="1:17" x14ac:dyDescent="0.25">
      <c r="B5" t="s">
        <v>824</v>
      </c>
      <c r="C5" t="s">
        <v>858</v>
      </c>
      <c r="D5" t="s">
        <v>823</v>
      </c>
      <c r="E5">
        <v>6584000</v>
      </c>
      <c r="F5">
        <v>2.4913913333333335</v>
      </c>
      <c r="G5">
        <f t="shared" ref="G5:G30" si="0">(F5*100)/1000</f>
        <v>0.24913913333333335</v>
      </c>
      <c r="H5">
        <v>54740000</v>
      </c>
      <c r="I5">
        <v>18.543391333333332</v>
      </c>
      <c r="J5">
        <f t="shared" ref="J5:J30" si="1">(I5*100)/1000</f>
        <v>1.8543391333333332</v>
      </c>
      <c r="L5">
        <v>0.24913913333333335</v>
      </c>
      <c r="M5">
        <v>1.8543391333333332</v>
      </c>
      <c r="N5">
        <f t="shared" ref="N5:N31" si="2">AVERAGE(L5:M5)</f>
        <v>1.0517391333333332</v>
      </c>
      <c r="O5">
        <f t="shared" ref="O5:O31" si="3">STDEV(L5:M5)</f>
        <v>1.1350478051606461</v>
      </c>
      <c r="P5" s="2">
        <f t="shared" ref="P5:P31" si="4">O5/SQRT(COUNT(L5:M5))</f>
        <v>0.80259999999999998</v>
      </c>
      <c r="Q5" t="s">
        <v>258</v>
      </c>
    </row>
    <row r="6" spans="1:17" x14ac:dyDescent="0.25">
      <c r="B6" t="s">
        <v>139</v>
      </c>
      <c r="C6" t="s">
        <v>859</v>
      </c>
      <c r="D6" t="s">
        <v>83</v>
      </c>
      <c r="E6">
        <v>100500000</v>
      </c>
      <c r="F6">
        <v>7.0250000000000004</v>
      </c>
      <c r="G6">
        <f t="shared" si="0"/>
        <v>0.70250000000000001</v>
      </c>
      <c r="H6">
        <v>748900000</v>
      </c>
      <c r="I6">
        <v>39.445</v>
      </c>
      <c r="J6">
        <f t="shared" si="1"/>
        <v>3.9445000000000001</v>
      </c>
      <c r="L6">
        <v>0.70250000000000001</v>
      </c>
      <c r="M6">
        <v>3.9445000000000001</v>
      </c>
      <c r="N6">
        <f t="shared" si="2"/>
        <v>2.3235000000000001</v>
      </c>
      <c r="O6">
        <f t="shared" si="3"/>
        <v>2.2924401846067868</v>
      </c>
      <c r="P6" s="2">
        <f t="shared" si="4"/>
        <v>1.6209999999999998</v>
      </c>
      <c r="Q6" t="s">
        <v>259</v>
      </c>
    </row>
    <row r="7" spans="1:17" x14ac:dyDescent="0.25">
      <c r="B7" t="s">
        <v>139</v>
      </c>
      <c r="C7" t="s">
        <v>860</v>
      </c>
      <c r="D7" t="s">
        <v>80</v>
      </c>
      <c r="E7">
        <v>296600000</v>
      </c>
      <c r="F7">
        <v>61.12</v>
      </c>
      <c r="G7">
        <f t="shared" si="0"/>
        <v>6.1120000000000001</v>
      </c>
      <c r="H7">
        <v>2024000000</v>
      </c>
      <c r="I7">
        <v>406.6</v>
      </c>
      <c r="J7">
        <f t="shared" si="1"/>
        <v>40.659999999999997</v>
      </c>
      <c r="L7">
        <v>6.1120000000000001</v>
      </c>
      <c r="M7">
        <v>40.659999999999997</v>
      </c>
      <c r="N7">
        <f t="shared" si="2"/>
        <v>23.385999999999999</v>
      </c>
      <c r="O7">
        <f t="shared" si="3"/>
        <v>24.42912507643284</v>
      </c>
      <c r="P7" s="2">
        <f t="shared" si="4"/>
        <v>17.273999999999997</v>
      </c>
      <c r="Q7" t="s">
        <v>109</v>
      </c>
    </row>
    <row r="8" spans="1:17" x14ac:dyDescent="0.25">
      <c r="B8" t="s">
        <v>139</v>
      </c>
      <c r="C8" t="s">
        <v>832</v>
      </c>
      <c r="D8" t="s">
        <v>291</v>
      </c>
      <c r="E8">
        <v>92180000</v>
      </c>
      <c r="F8">
        <v>18.218</v>
      </c>
      <c r="G8">
        <f t="shared" si="0"/>
        <v>1.8217999999999999</v>
      </c>
      <c r="H8">
        <v>773500000</v>
      </c>
      <c r="I8">
        <v>86.35</v>
      </c>
      <c r="J8">
        <f t="shared" si="1"/>
        <v>8.6349999999999998</v>
      </c>
      <c r="L8">
        <v>1.8217999999999999</v>
      </c>
      <c r="M8">
        <v>8.6349999999999998</v>
      </c>
      <c r="N8">
        <f t="shared" si="2"/>
        <v>5.2283999999999997</v>
      </c>
      <c r="O8">
        <f t="shared" si="3"/>
        <v>4.8176599215801854</v>
      </c>
      <c r="P8" s="2">
        <f t="shared" si="4"/>
        <v>3.4065999999999996</v>
      </c>
      <c r="Q8" t="s">
        <v>73</v>
      </c>
    </row>
    <row r="9" spans="1:17" x14ac:dyDescent="0.25">
      <c r="B9" t="s">
        <v>825</v>
      </c>
      <c r="C9" t="s">
        <v>833</v>
      </c>
      <c r="D9" t="s">
        <v>86</v>
      </c>
      <c r="E9">
        <v>66650000</v>
      </c>
      <c r="F9">
        <v>15.664999999999999</v>
      </c>
      <c r="G9">
        <f t="shared" si="0"/>
        <v>1.5665</v>
      </c>
      <c r="H9">
        <v>1096000000</v>
      </c>
      <c r="I9">
        <v>118.6</v>
      </c>
      <c r="J9">
        <f t="shared" si="1"/>
        <v>11.86</v>
      </c>
      <c r="L9">
        <v>1.5665</v>
      </c>
      <c r="M9">
        <v>11.86</v>
      </c>
      <c r="N9">
        <f t="shared" si="2"/>
        <v>6.7132499999999995</v>
      </c>
      <c r="O9">
        <f t="shared" si="3"/>
        <v>7.278603652143727</v>
      </c>
      <c r="P9" s="2">
        <f t="shared" si="4"/>
        <v>5.1467499999999999</v>
      </c>
      <c r="Q9" t="s">
        <v>73</v>
      </c>
    </row>
    <row r="10" spans="1:17" x14ac:dyDescent="0.25">
      <c r="B10" t="s">
        <v>826</v>
      </c>
      <c r="C10" t="s">
        <v>834</v>
      </c>
      <c r="D10" t="s">
        <v>308</v>
      </c>
      <c r="E10">
        <v>87150000</v>
      </c>
      <c r="F10">
        <v>11.893750000000001</v>
      </c>
      <c r="G10">
        <f t="shared" si="0"/>
        <v>1.1893750000000001</v>
      </c>
      <c r="H10">
        <v>23320000</v>
      </c>
      <c r="I10">
        <v>3.915</v>
      </c>
      <c r="J10">
        <f t="shared" si="1"/>
        <v>0.39150000000000001</v>
      </c>
      <c r="L10">
        <v>1.1893750000000001</v>
      </c>
      <c r="M10">
        <v>0.39150000000000001</v>
      </c>
      <c r="N10">
        <f t="shared" si="2"/>
        <v>0.79043750000000002</v>
      </c>
      <c r="O10">
        <f t="shared" si="3"/>
        <v>0.56418282303921674</v>
      </c>
      <c r="P10" s="2">
        <f t="shared" si="4"/>
        <v>0.39893750000000006</v>
      </c>
      <c r="Q10" t="s">
        <v>260</v>
      </c>
    </row>
    <row r="11" spans="1:17" x14ac:dyDescent="0.25">
      <c r="C11" t="s">
        <v>873</v>
      </c>
      <c r="D11" t="s">
        <v>827</v>
      </c>
      <c r="E11">
        <v>106900000</v>
      </c>
      <c r="F11">
        <v>28.225000000000001</v>
      </c>
      <c r="G11">
        <f t="shared" si="0"/>
        <v>2.8224999999999998</v>
      </c>
      <c r="H11">
        <v>98130000</v>
      </c>
      <c r="I11">
        <v>26.032499999999999</v>
      </c>
      <c r="J11">
        <f t="shared" si="1"/>
        <v>2.6032500000000001</v>
      </c>
      <c r="L11">
        <v>2.8224999999999998</v>
      </c>
      <c r="M11">
        <v>2.6032500000000001</v>
      </c>
      <c r="N11">
        <f t="shared" si="2"/>
        <v>2.7128749999999999</v>
      </c>
      <c r="O11">
        <f t="shared" si="3"/>
        <v>0.15503316177515036</v>
      </c>
      <c r="P11" s="2">
        <f t="shared" si="4"/>
        <v>0.10962499999999986</v>
      </c>
      <c r="Q11" t="s">
        <v>514</v>
      </c>
    </row>
    <row r="12" spans="1:17" x14ac:dyDescent="0.25">
      <c r="C12" t="s">
        <v>828</v>
      </c>
      <c r="D12" t="s">
        <v>874</v>
      </c>
      <c r="E12">
        <v>43200000</v>
      </c>
      <c r="F12">
        <v>4.16</v>
      </c>
      <c r="G12">
        <f t="shared" si="0"/>
        <v>0.41599999999999998</v>
      </c>
      <c r="H12">
        <v>20450000</v>
      </c>
      <c r="I12">
        <v>3.0225</v>
      </c>
      <c r="J12">
        <f t="shared" si="1"/>
        <v>0.30225000000000002</v>
      </c>
      <c r="L12">
        <v>0.41599999999999998</v>
      </c>
      <c r="M12">
        <v>0.30225000000000002</v>
      </c>
      <c r="N12">
        <f t="shared" si="2"/>
        <v>0.35912500000000003</v>
      </c>
      <c r="O12">
        <f t="shared" si="3"/>
        <v>8.0433396359969739E-2</v>
      </c>
      <c r="P12" s="2">
        <f t="shared" si="4"/>
        <v>5.6874999999999967E-2</v>
      </c>
      <c r="Q12" t="s">
        <v>259</v>
      </c>
    </row>
    <row r="13" spans="1:17" x14ac:dyDescent="0.25">
      <c r="B13" t="s">
        <v>700</v>
      </c>
      <c r="C13" t="s">
        <v>861</v>
      </c>
      <c r="D13" t="s">
        <v>286</v>
      </c>
      <c r="E13">
        <v>37360000</v>
      </c>
      <c r="F13">
        <v>6.7359999999999998</v>
      </c>
      <c r="G13">
        <f t="shared" si="0"/>
        <v>0.67359999999999998</v>
      </c>
      <c r="H13">
        <v>267700000</v>
      </c>
      <c r="I13">
        <v>29.77</v>
      </c>
      <c r="J13">
        <f t="shared" si="1"/>
        <v>2.9769999999999999</v>
      </c>
      <c r="L13">
        <v>0.67359999999999998</v>
      </c>
      <c r="M13">
        <v>2.9769999999999999</v>
      </c>
      <c r="N13">
        <f t="shared" si="2"/>
        <v>1.8252999999999999</v>
      </c>
      <c r="O13">
        <f t="shared" si="3"/>
        <v>1.6287497597850935</v>
      </c>
      <c r="P13" s="2">
        <f t="shared" si="4"/>
        <v>1.1516999999999999</v>
      </c>
      <c r="Q13" t="s">
        <v>816</v>
      </c>
    </row>
    <row r="14" spans="1:17" x14ac:dyDescent="0.25">
      <c r="C14" t="s">
        <v>829</v>
      </c>
      <c r="D14" t="s">
        <v>382</v>
      </c>
      <c r="E14">
        <v>40880000</v>
      </c>
      <c r="F14">
        <v>7.0880000000000001</v>
      </c>
      <c r="G14">
        <f t="shared" si="0"/>
        <v>0.70879999999999999</v>
      </c>
      <c r="H14">
        <v>27090000</v>
      </c>
      <c r="I14">
        <v>5.7089999999999996</v>
      </c>
      <c r="J14">
        <f t="shared" si="1"/>
        <v>0.57089999999999996</v>
      </c>
      <c r="L14">
        <v>0.70879999999999999</v>
      </c>
      <c r="M14">
        <v>0.57089999999999996</v>
      </c>
      <c r="N14">
        <f t="shared" si="2"/>
        <v>0.63985000000000003</v>
      </c>
      <c r="O14">
        <f t="shared" si="3"/>
        <v>9.7510025125624011E-2</v>
      </c>
      <c r="P14" s="2">
        <f t="shared" si="4"/>
        <v>6.8949999999999359E-2</v>
      </c>
      <c r="Q14" t="s">
        <v>816</v>
      </c>
    </row>
    <row r="15" spans="1:17" x14ac:dyDescent="0.25">
      <c r="C15" t="s">
        <v>830</v>
      </c>
      <c r="D15" t="s">
        <v>877</v>
      </c>
      <c r="E15">
        <v>6207000</v>
      </c>
      <c r="F15">
        <v>1.6879999999999999</v>
      </c>
      <c r="G15">
        <f t="shared" si="0"/>
        <v>0.16879999999999998</v>
      </c>
      <c r="H15">
        <v>9188000</v>
      </c>
      <c r="I15">
        <v>2.4332500000000001</v>
      </c>
      <c r="J15">
        <f t="shared" si="1"/>
        <v>0.24332500000000001</v>
      </c>
      <c r="L15">
        <v>0.16879999999999998</v>
      </c>
      <c r="M15">
        <v>0.24332500000000001</v>
      </c>
      <c r="N15">
        <f t="shared" si="2"/>
        <v>0.20606249999999998</v>
      </c>
      <c r="O15">
        <f t="shared" si="3"/>
        <v>5.2697132867927647E-2</v>
      </c>
      <c r="P15" s="2">
        <f t="shared" si="4"/>
        <v>3.7262500000000136E-2</v>
      </c>
      <c r="Q15" t="s">
        <v>262</v>
      </c>
    </row>
    <row r="16" spans="1:17" x14ac:dyDescent="0.25">
      <c r="C16" t="s">
        <v>831</v>
      </c>
      <c r="D16" t="s">
        <v>155</v>
      </c>
      <c r="E16">
        <v>10440000</v>
      </c>
      <c r="F16">
        <v>1.2609999999999999</v>
      </c>
      <c r="G16">
        <f t="shared" si="0"/>
        <v>0.12609999999999999</v>
      </c>
      <c r="H16">
        <v>16640000</v>
      </c>
      <c r="I16">
        <v>1.4159999999999999</v>
      </c>
      <c r="J16">
        <f t="shared" si="1"/>
        <v>0.1416</v>
      </c>
      <c r="L16">
        <v>0.12609999999999999</v>
      </c>
      <c r="M16">
        <v>0.1416</v>
      </c>
      <c r="N16">
        <f t="shared" si="2"/>
        <v>0.13385</v>
      </c>
      <c r="O16">
        <f t="shared" si="3"/>
        <v>1.0960155108391496E-2</v>
      </c>
      <c r="P16" s="2">
        <f t="shared" si="4"/>
        <v>7.750000000000006E-3</v>
      </c>
      <c r="Q16" t="s">
        <v>414</v>
      </c>
    </row>
    <row r="17" spans="2:17" x14ac:dyDescent="0.25">
      <c r="B17" t="s">
        <v>837</v>
      </c>
      <c r="C17" t="s">
        <v>862</v>
      </c>
      <c r="D17" t="s">
        <v>836</v>
      </c>
      <c r="E17">
        <v>17660000</v>
      </c>
      <c r="F17">
        <v>2.1532</v>
      </c>
      <c r="G17">
        <f t="shared" si="0"/>
        <v>0.21531999999999998</v>
      </c>
      <c r="H17">
        <v>23030000</v>
      </c>
      <c r="I17">
        <v>2.2606000000000002</v>
      </c>
      <c r="J17">
        <f t="shared" si="1"/>
        <v>0.22606000000000001</v>
      </c>
      <c r="L17">
        <v>0.21531999999999998</v>
      </c>
      <c r="M17">
        <v>0.22606000000000001</v>
      </c>
      <c r="N17">
        <f t="shared" si="2"/>
        <v>0.22069</v>
      </c>
      <c r="O17">
        <f t="shared" si="3"/>
        <v>7.5943268299435394E-3</v>
      </c>
      <c r="P17" s="2">
        <f t="shared" si="4"/>
        <v>5.3700000000000128E-3</v>
      </c>
      <c r="Q17" t="s">
        <v>111</v>
      </c>
    </row>
    <row r="18" spans="2:17" x14ac:dyDescent="0.25">
      <c r="B18" t="s">
        <v>837</v>
      </c>
      <c r="C18" t="s">
        <v>838</v>
      </c>
      <c r="D18" t="s">
        <v>835</v>
      </c>
      <c r="E18">
        <v>12410000</v>
      </c>
      <c r="F18">
        <v>2.0482</v>
      </c>
      <c r="G18">
        <f t="shared" si="0"/>
        <v>0.20482</v>
      </c>
      <c r="H18">
        <v>45300000</v>
      </c>
      <c r="I18">
        <v>2.706</v>
      </c>
      <c r="J18">
        <f t="shared" si="1"/>
        <v>0.27060000000000001</v>
      </c>
      <c r="L18">
        <v>0.20482</v>
      </c>
      <c r="M18">
        <v>0.27060000000000001</v>
      </c>
      <c r="N18">
        <f t="shared" si="2"/>
        <v>0.23771</v>
      </c>
      <c r="O18">
        <f t="shared" si="3"/>
        <v>4.6513484066451088E-2</v>
      </c>
      <c r="P18" s="2">
        <f t="shared" si="4"/>
        <v>3.2889999999999996E-2</v>
      </c>
      <c r="Q18" t="s">
        <v>301</v>
      </c>
    </row>
    <row r="19" spans="2:17" x14ac:dyDescent="0.25">
      <c r="B19" t="s">
        <v>840</v>
      </c>
      <c r="C19" t="s">
        <v>863</v>
      </c>
      <c r="D19" t="s">
        <v>839</v>
      </c>
      <c r="E19">
        <v>23860000</v>
      </c>
      <c r="F19">
        <v>2.2772000000000001</v>
      </c>
      <c r="G19">
        <f t="shared" si="0"/>
        <v>0.22772000000000001</v>
      </c>
      <c r="H19">
        <v>20120000</v>
      </c>
      <c r="I19">
        <v>2.2023999999999999</v>
      </c>
      <c r="J19">
        <f t="shared" si="1"/>
        <v>0.22023999999999999</v>
      </c>
      <c r="L19">
        <v>0.22772000000000001</v>
      </c>
      <c r="M19">
        <v>0.22023999999999999</v>
      </c>
      <c r="N19">
        <f t="shared" si="2"/>
        <v>0.22398000000000001</v>
      </c>
      <c r="O19">
        <f t="shared" si="3"/>
        <v>5.2891587232753853E-3</v>
      </c>
      <c r="P19" s="2">
        <f t="shared" si="4"/>
        <v>3.7400000000000068E-3</v>
      </c>
      <c r="Q19" t="s">
        <v>301</v>
      </c>
    </row>
    <row r="20" spans="2:17" x14ac:dyDescent="0.25">
      <c r="B20" t="s">
        <v>841</v>
      </c>
      <c r="C20" t="s">
        <v>842</v>
      </c>
      <c r="D20" t="s">
        <v>253</v>
      </c>
      <c r="E20">
        <v>42110000</v>
      </c>
      <c r="F20">
        <v>2.6421999999999999</v>
      </c>
      <c r="G20">
        <f t="shared" si="0"/>
        <v>0.26421999999999995</v>
      </c>
      <c r="H20">
        <v>40210000</v>
      </c>
      <c r="I20">
        <v>2.6042000000000001</v>
      </c>
      <c r="J20">
        <f t="shared" si="1"/>
        <v>0.26042000000000004</v>
      </c>
      <c r="L20">
        <v>0.26421999999999995</v>
      </c>
      <c r="M20">
        <v>0.26042000000000004</v>
      </c>
      <c r="N20">
        <f t="shared" si="2"/>
        <v>0.26232</v>
      </c>
      <c r="O20">
        <f t="shared" si="3"/>
        <v>2.6870057685088201E-3</v>
      </c>
      <c r="P20" s="2">
        <f t="shared" si="4"/>
        <v>1.8999999999999571E-3</v>
      </c>
      <c r="Q20" t="s">
        <v>111</v>
      </c>
    </row>
    <row r="21" spans="2:17" x14ac:dyDescent="0.25">
      <c r="C21" t="s">
        <v>864</v>
      </c>
      <c r="D21" t="s">
        <v>621</v>
      </c>
      <c r="E21">
        <v>356100000</v>
      </c>
      <c r="F21">
        <v>8.9220000000000006</v>
      </c>
      <c r="G21">
        <f t="shared" si="0"/>
        <v>0.89219999999999999</v>
      </c>
      <c r="H21">
        <v>443200000</v>
      </c>
      <c r="I21">
        <v>10.664</v>
      </c>
      <c r="J21">
        <f t="shared" si="1"/>
        <v>1.0663999999999998</v>
      </c>
      <c r="L21">
        <v>0.89219999999999999</v>
      </c>
      <c r="M21">
        <v>1.0663999999999998</v>
      </c>
      <c r="N21">
        <f t="shared" si="2"/>
        <v>0.97929999999999984</v>
      </c>
      <c r="O21">
        <f t="shared" si="3"/>
        <v>0.12317800128269644</v>
      </c>
      <c r="P21" s="2">
        <f t="shared" si="4"/>
        <v>8.70999999999999E-2</v>
      </c>
      <c r="Q21" t="s">
        <v>111</v>
      </c>
    </row>
    <row r="22" spans="2:17" x14ac:dyDescent="0.25">
      <c r="B22" t="s">
        <v>843</v>
      </c>
      <c r="C22" t="s">
        <v>865</v>
      </c>
      <c r="D22" t="s">
        <v>872</v>
      </c>
      <c r="E22">
        <v>66000000</v>
      </c>
      <c r="F22">
        <v>3.8666666666666667</v>
      </c>
      <c r="G22">
        <f t="shared" si="0"/>
        <v>0.38666666666666666</v>
      </c>
      <c r="H22">
        <v>30560000</v>
      </c>
      <c r="I22">
        <v>2.6853333333333333</v>
      </c>
      <c r="J22">
        <f t="shared" si="1"/>
        <v>0.26853333333333335</v>
      </c>
      <c r="L22">
        <v>0.38666666666666666</v>
      </c>
      <c r="M22">
        <v>0.26853333333333335</v>
      </c>
      <c r="N22">
        <f t="shared" si="2"/>
        <v>0.3276</v>
      </c>
      <c r="O22">
        <f t="shared" si="3"/>
        <v>8.3532881084170812E-2</v>
      </c>
      <c r="P22" s="2">
        <f t="shared" si="4"/>
        <v>5.9066666666666663E-2</v>
      </c>
      <c r="Q22" t="s">
        <v>72</v>
      </c>
    </row>
    <row r="23" spans="2:17" x14ac:dyDescent="0.25">
      <c r="B23" t="s">
        <v>846</v>
      </c>
      <c r="C23" t="s">
        <v>844</v>
      </c>
      <c r="D23" t="s">
        <v>845</v>
      </c>
      <c r="E23">
        <v>98420000</v>
      </c>
      <c r="F23">
        <v>50.71</v>
      </c>
      <c r="G23">
        <f t="shared" si="0"/>
        <v>5.0709999999999997</v>
      </c>
      <c r="H23">
        <v>32980000</v>
      </c>
      <c r="I23">
        <v>17.989999999999998</v>
      </c>
      <c r="J23">
        <f t="shared" si="1"/>
        <v>1.7989999999999997</v>
      </c>
      <c r="L23">
        <v>5.0709999999999997</v>
      </c>
      <c r="M23">
        <v>1.7989999999999997</v>
      </c>
      <c r="N23" s="2">
        <f t="shared" si="2"/>
        <v>3.4349999999999996</v>
      </c>
      <c r="O23">
        <f t="shared" si="3"/>
        <v>2.3136533880423826</v>
      </c>
      <c r="P23" s="2">
        <f t="shared" si="4"/>
        <v>1.6359999999999992</v>
      </c>
      <c r="Q23" t="s">
        <v>526</v>
      </c>
    </row>
    <row r="24" spans="2:17" x14ac:dyDescent="0.25">
      <c r="B24" t="s">
        <v>848</v>
      </c>
      <c r="C24" t="s">
        <v>866</v>
      </c>
      <c r="D24" t="s">
        <v>847</v>
      </c>
      <c r="E24">
        <v>23000000</v>
      </c>
      <c r="F24">
        <v>2.2599999999999998</v>
      </c>
      <c r="G24">
        <f t="shared" si="0"/>
        <v>0.22599999999999998</v>
      </c>
      <c r="H24">
        <v>21000000</v>
      </c>
      <c r="I24">
        <v>2.2200000000000002</v>
      </c>
      <c r="J24">
        <f t="shared" si="1"/>
        <v>0.22200000000000003</v>
      </c>
      <c r="L24">
        <v>0.22599999999999998</v>
      </c>
      <c r="M24">
        <v>0.22200000000000003</v>
      </c>
      <c r="N24">
        <f t="shared" si="2"/>
        <v>0.224</v>
      </c>
      <c r="O24">
        <f t="shared" si="3"/>
        <v>2.8284271247461536E-3</v>
      </c>
      <c r="P24" s="2">
        <f t="shared" si="4"/>
        <v>1.999999999999974E-3</v>
      </c>
      <c r="Q24" t="s">
        <v>111</v>
      </c>
    </row>
    <row r="25" spans="2:17" x14ac:dyDescent="0.25">
      <c r="B25" t="s">
        <v>850</v>
      </c>
      <c r="C25" t="s">
        <v>867</v>
      </c>
      <c r="D25" t="s">
        <v>849</v>
      </c>
      <c r="E25">
        <v>31340000</v>
      </c>
      <c r="F25">
        <v>2.4268000000000001</v>
      </c>
      <c r="G25">
        <f t="shared" si="0"/>
        <v>0.24268000000000001</v>
      </c>
      <c r="H25">
        <v>48890000</v>
      </c>
      <c r="I25">
        <v>2.7778</v>
      </c>
      <c r="J25">
        <f t="shared" si="1"/>
        <v>0.27778000000000003</v>
      </c>
      <c r="L25">
        <v>0.24268000000000001</v>
      </c>
      <c r="M25">
        <v>0.27778000000000003</v>
      </c>
      <c r="N25">
        <f t="shared" si="2"/>
        <v>0.26023000000000002</v>
      </c>
      <c r="O25">
        <f t="shared" si="3"/>
        <v>2.4819448019647833E-2</v>
      </c>
      <c r="P25" s="2">
        <f t="shared" si="4"/>
        <v>1.755000000000001E-2</v>
      </c>
      <c r="Q25" t="s">
        <v>111</v>
      </c>
    </row>
    <row r="26" spans="2:17" x14ac:dyDescent="0.25">
      <c r="C26" t="s">
        <v>851</v>
      </c>
      <c r="D26" t="s">
        <v>683</v>
      </c>
      <c r="E26">
        <v>14080000</v>
      </c>
      <c r="F26">
        <v>2.0815999999999999</v>
      </c>
      <c r="G26">
        <f t="shared" si="0"/>
        <v>0.20815999999999998</v>
      </c>
      <c r="H26">
        <v>25560000</v>
      </c>
      <c r="I26">
        <v>2.3111999999999999</v>
      </c>
      <c r="J26">
        <f t="shared" si="1"/>
        <v>0.23111999999999999</v>
      </c>
      <c r="L26">
        <v>0.20815999999999998</v>
      </c>
      <c r="M26">
        <v>0.23111999999999999</v>
      </c>
      <c r="N26">
        <f t="shared" si="2"/>
        <v>0.21964</v>
      </c>
      <c r="O26">
        <f t="shared" si="3"/>
        <v>1.6235171696043136E-2</v>
      </c>
      <c r="P26" s="2">
        <f t="shared" si="4"/>
        <v>1.1480000000000002E-2</v>
      </c>
      <c r="Q26" t="s">
        <v>111</v>
      </c>
    </row>
    <row r="27" spans="2:17" s="29" customFormat="1" x14ac:dyDescent="0.25">
      <c r="B27" s="29" t="s">
        <v>852</v>
      </c>
      <c r="C27" s="29" t="s">
        <v>868</v>
      </c>
      <c r="D27" s="29" t="s">
        <v>223</v>
      </c>
      <c r="E27" s="29">
        <v>1607000000</v>
      </c>
      <c r="F27" s="29">
        <v>33.94</v>
      </c>
      <c r="G27" s="29">
        <f t="shared" si="0"/>
        <v>3.3940000000000001</v>
      </c>
      <c r="H27" s="29">
        <v>3224000000</v>
      </c>
      <c r="I27" s="29">
        <v>66.28</v>
      </c>
      <c r="J27" s="29">
        <f t="shared" si="1"/>
        <v>6.6280000000000001</v>
      </c>
      <c r="L27" s="29">
        <v>3.3940000000000001</v>
      </c>
      <c r="M27" s="29">
        <v>6.6280000000000001</v>
      </c>
      <c r="N27" s="29">
        <f t="shared" si="2"/>
        <v>5.0110000000000001</v>
      </c>
      <c r="O27" s="29">
        <f t="shared" si="3"/>
        <v>2.2867833303572955</v>
      </c>
      <c r="P27" s="30">
        <f t="shared" si="4"/>
        <v>1.6170000000000004</v>
      </c>
      <c r="Q27" s="29" t="s">
        <v>111</v>
      </c>
    </row>
    <row r="28" spans="2:17" s="29" customFormat="1" x14ac:dyDescent="0.25">
      <c r="C28" s="29" t="s">
        <v>869</v>
      </c>
      <c r="D28" s="29" t="s">
        <v>853</v>
      </c>
      <c r="E28" s="29">
        <v>415600000</v>
      </c>
      <c r="F28" s="29">
        <v>10.112</v>
      </c>
      <c r="G28" s="29">
        <f t="shared" si="0"/>
        <v>1.0112000000000001</v>
      </c>
      <c r="H28" s="29">
        <v>330300000</v>
      </c>
      <c r="I28" s="29">
        <v>8.4060000000000006</v>
      </c>
      <c r="J28" s="29">
        <f t="shared" si="1"/>
        <v>0.84060000000000001</v>
      </c>
      <c r="L28" s="29">
        <v>1.0112000000000001</v>
      </c>
      <c r="M28" s="29">
        <v>0.84060000000000001</v>
      </c>
      <c r="N28" s="29">
        <f t="shared" si="2"/>
        <v>0.92590000000000006</v>
      </c>
      <c r="O28" s="29">
        <f t="shared" si="3"/>
        <v>0.12063241687042507</v>
      </c>
      <c r="P28" s="30">
        <f t="shared" si="4"/>
        <v>8.5300000000000042E-2</v>
      </c>
      <c r="Q28" s="29" t="s">
        <v>111</v>
      </c>
    </row>
    <row r="29" spans="2:17" s="29" customFormat="1" x14ac:dyDescent="0.25">
      <c r="B29" s="29" t="s">
        <v>855</v>
      </c>
      <c r="C29" s="29" t="s">
        <v>870</v>
      </c>
      <c r="D29" s="29" t="s">
        <v>854</v>
      </c>
      <c r="E29" s="29">
        <v>30440000</v>
      </c>
      <c r="F29" s="29">
        <v>2.4087999999999998</v>
      </c>
      <c r="G29" s="29">
        <f t="shared" si="0"/>
        <v>0.24087999999999998</v>
      </c>
      <c r="H29" s="29">
        <v>10320000</v>
      </c>
      <c r="I29" s="29">
        <v>2.0064000000000002</v>
      </c>
      <c r="J29" s="29">
        <f t="shared" si="1"/>
        <v>0.20064000000000001</v>
      </c>
      <c r="L29" s="29">
        <v>0.24087999999999998</v>
      </c>
      <c r="M29" s="29">
        <v>0.20064000000000001</v>
      </c>
      <c r="N29" s="29">
        <f t="shared" si="2"/>
        <v>0.22076000000000001</v>
      </c>
      <c r="O29" s="29">
        <f t="shared" si="3"/>
        <v>2.8453976874946652E-2</v>
      </c>
      <c r="P29" s="30">
        <f t="shared" si="4"/>
        <v>2.0119999999999985E-2</v>
      </c>
      <c r="Q29" s="29" t="s">
        <v>301</v>
      </c>
    </row>
    <row r="30" spans="2:17" x14ac:dyDescent="0.25">
      <c r="B30" t="s">
        <v>857</v>
      </c>
      <c r="C30" t="s">
        <v>871</v>
      </c>
      <c r="D30" t="s">
        <v>856</v>
      </c>
      <c r="E30">
        <v>50810000</v>
      </c>
      <c r="F30">
        <v>17.233391333333334</v>
      </c>
      <c r="G30">
        <f t="shared" si="0"/>
        <v>1.7233391333333334</v>
      </c>
      <c r="H30">
        <v>45050000</v>
      </c>
      <c r="I30">
        <v>15.313391333333334</v>
      </c>
      <c r="J30">
        <f t="shared" si="1"/>
        <v>1.5313391333333335</v>
      </c>
      <c r="L30">
        <v>1.7233391333333334</v>
      </c>
      <c r="M30">
        <v>1.5313391333333335</v>
      </c>
      <c r="N30">
        <f t="shared" si="2"/>
        <v>1.6273391333333334</v>
      </c>
      <c r="O30">
        <f t="shared" si="3"/>
        <v>0.13576450198781709</v>
      </c>
      <c r="P30" s="2">
        <f t="shared" si="4"/>
        <v>9.5999999999999974E-2</v>
      </c>
      <c r="Q30" t="s">
        <v>258</v>
      </c>
    </row>
    <row r="31" spans="2:17" x14ac:dyDescent="0.25">
      <c r="D31" s="19" t="s">
        <v>439</v>
      </c>
      <c r="E31" s="19"/>
      <c r="F31" s="19"/>
      <c r="G31" s="19">
        <f>SUM(G4:G30)</f>
        <v>31.160819933333336</v>
      </c>
      <c r="H31" s="19"/>
      <c r="I31" s="19"/>
      <c r="J31" s="19">
        <f>SUM(J4:J30)</f>
        <v>88.5803966</v>
      </c>
      <c r="K31" s="19"/>
      <c r="L31" s="19">
        <v>31.160819933333336</v>
      </c>
      <c r="M31" s="19">
        <v>88.5803966</v>
      </c>
      <c r="N31" s="19">
        <f t="shared" si="2"/>
        <v>59.870608266666665</v>
      </c>
      <c r="O31" s="19">
        <f t="shared" si="3"/>
        <v>40.601772033860868</v>
      </c>
      <c r="P31" s="20">
        <f t="shared" si="4"/>
        <v>28.709788333333339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B2:R11"/>
  <sheetViews>
    <sheetView workbookViewId="0">
      <selection activeCell="A9" sqref="A9:XFD10"/>
    </sheetView>
  </sheetViews>
  <sheetFormatPr defaultRowHeight="15" x14ac:dyDescent="0.25"/>
  <cols>
    <col min="4" max="4" width="16.140625" customWidth="1"/>
    <col min="5" max="5" width="10" bestFit="1" customWidth="1"/>
    <col min="8" max="8" width="10" bestFit="1" customWidth="1"/>
    <col min="16" max="16" width="9.5703125" bestFit="1" customWidth="1"/>
  </cols>
  <sheetData>
    <row r="2" spans="2:18" x14ac:dyDescent="0.25">
      <c r="B2" s="21" t="s">
        <v>13</v>
      </c>
    </row>
    <row r="3" spans="2:18" x14ac:dyDescent="0.25">
      <c r="B3" s="13" t="s">
        <v>607</v>
      </c>
      <c r="C3" s="13" t="s">
        <v>276</v>
      </c>
      <c r="D3" s="13" t="s">
        <v>119</v>
      </c>
      <c r="E3" s="13" t="s">
        <v>3</v>
      </c>
      <c r="F3" s="13" t="s">
        <v>257</v>
      </c>
      <c r="G3" s="13" t="s">
        <v>517</v>
      </c>
      <c r="H3" s="13" t="s">
        <v>3</v>
      </c>
      <c r="I3" s="13" t="s">
        <v>257</v>
      </c>
      <c r="J3" s="13" t="s">
        <v>517</v>
      </c>
      <c r="K3" s="13"/>
      <c r="L3" s="13" t="s">
        <v>517</v>
      </c>
      <c r="M3" s="13" t="s">
        <v>517</v>
      </c>
      <c r="N3" s="13" t="s">
        <v>605</v>
      </c>
      <c r="O3" s="13" t="s">
        <v>1</v>
      </c>
      <c r="P3" s="13" t="s">
        <v>274</v>
      </c>
      <c r="Q3" s="13" t="s">
        <v>603</v>
      </c>
      <c r="R3" s="13"/>
    </row>
    <row r="4" spans="2:18" x14ac:dyDescent="0.25">
      <c r="B4" t="s">
        <v>610</v>
      </c>
      <c r="C4" t="s">
        <v>878</v>
      </c>
      <c r="D4" t="s">
        <v>298</v>
      </c>
      <c r="E4">
        <v>114700000</v>
      </c>
      <c r="F4">
        <v>7.7350000000000003</v>
      </c>
      <c r="G4">
        <f>(F4*100)/1000</f>
        <v>0.77349999999999997</v>
      </c>
      <c r="H4">
        <v>88930000</v>
      </c>
      <c r="I4">
        <v>6.4465000000000003</v>
      </c>
      <c r="J4">
        <f>(I4*100)/1000</f>
        <v>0.64465000000000006</v>
      </c>
      <c r="L4">
        <v>0.77349999999999997</v>
      </c>
      <c r="M4">
        <v>0.64465000000000006</v>
      </c>
      <c r="N4">
        <f>AVERAGE(L4:M4)</f>
        <v>0.70907500000000001</v>
      </c>
      <c r="O4">
        <f>STDEV(L4:M4)</f>
        <v>9.1110708755886588E-2</v>
      </c>
      <c r="P4" s="2">
        <f>O4/SQRT(COUNT(L4:M4))</f>
        <v>6.4424999999999955E-2</v>
      </c>
      <c r="Q4" t="s">
        <v>259</v>
      </c>
    </row>
    <row r="5" spans="2:18" x14ac:dyDescent="0.25">
      <c r="B5" t="s">
        <v>610</v>
      </c>
      <c r="C5" t="s">
        <v>881</v>
      </c>
      <c r="D5" t="s">
        <v>80</v>
      </c>
      <c r="E5">
        <v>440800000</v>
      </c>
      <c r="F5">
        <v>89.96</v>
      </c>
      <c r="G5">
        <f t="shared" ref="G5:G10" si="0">(F5*100)/1000</f>
        <v>8.9960000000000004</v>
      </c>
      <c r="H5">
        <v>212400000</v>
      </c>
      <c r="I5">
        <v>44.28</v>
      </c>
      <c r="J5">
        <f t="shared" ref="J5:J10" si="1">(I5*100)/1000</f>
        <v>4.4279999999999999</v>
      </c>
      <c r="L5">
        <v>8.9960000000000004</v>
      </c>
      <c r="M5">
        <v>4.4279999999999999</v>
      </c>
      <c r="N5">
        <f t="shared" ref="N5:N11" si="2">AVERAGE(L5:M5)</f>
        <v>6.7119999999999997</v>
      </c>
      <c r="O5">
        <f t="shared" ref="O5:O11" si="3">STDEV(L5:M5)</f>
        <v>3.2300637764601534</v>
      </c>
      <c r="P5" s="2">
        <f t="shared" ref="P5:P11" si="4">O5/SQRT(COUNT(L5:M5))</f>
        <v>2.2840000000000029</v>
      </c>
      <c r="Q5" t="s">
        <v>109</v>
      </c>
    </row>
    <row r="6" spans="2:18" x14ac:dyDescent="0.25">
      <c r="B6" t="s">
        <v>610</v>
      </c>
      <c r="C6" t="s">
        <v>882</v>
      </c>
      <c r="D6" t="s">
        <v>86</v>
      </c>
      <c r="E6">
        <v>181500000</v>
      </c>
      <c r="F6">
        <v>27.15</v>
      </c>
      <c r="G6">
        <f t="shared" si="0"/>
        <v>2.7149999999999999</v>
      </c>
      <c r="H6">
        <v>304500000</v>
      </c>
      <c r="I6">
        <v>39.450000000000003</v>
      </c>
      <c r="J6">
        <f t="shared" si="1"/>
        <v>3.9450000000000003</v>
      </c>
      <c r="L6">
        <v>2.7149999999999999</v>
      </c>
      <c r="M6">
        <v>3.9450000000000003</v>
      </c>
      <c r="N6">
        <f t="shared" si="2"/>
        <v>3.33</v>
      </c>
      <c r="O6">
        <f t="shared" si="3"/>
        <v>0.86974134085945198</v>
      </c>
      <c r="P6" s="2">
        <f t="shared" si="4"/>
        <v>0.61499999999999888</v>
      </c>
      <c r="Q6" t="s">
        <v>73</v>
      </c>
    </row>
    <row r="7" spans="2:18" x14ac:dyDescent="0.25">
      <c r="B7" t="s">
        <v>616</v>
      </c>
      <c r="C7" t="s">
        <v>883</v>
      </c>
      <c r="D7" t="s">
        <v>374</v>
      </c>
      <c r="E7">
        <v>29010000</v>
      </c>
      <c r="F7">
        <v>8.7524999999999995</v>
      </c>
      <c r="G7">
        <f t="shared" si="0"/>
        <v>0.87524999999999997</v>
      </c>
      <c r="H7">
        <v>45770000</v>
      </c>
      <c r="I7">
        <v>12.942500000000001</v>
      </c>
      <c r="J7">
        <f t="shared" si="1"/>
        <v>1.2942499999999999</v>
      </c>
      <c r="L7">
        <v>0.87524999999999997</v>
      </c>
      <c r="M7">
        <v>1.2942499999999999</v>
      </c>
      <c r="N7">
        <f t="shared" si="2"/>
        <v>1.0847499999999999</v>
      </c>
      <c r="O7">
        <f t="shared" si="3"/>
        <v>0.29627774131716422</v>
      </c>
      <c r="P7" s="2">
        <f t="shared" si="4"/>
        <v>0.20950000000000055</v>
      </c>
      <c r="Q7" t="s">
        <v>514</v>
      </c>
    </row>
    <row r="8" spans="2:18" x14ac:dyDescent="0.25">
      <c r="C8" t="s">
        <v>885</v>
      </c>
      <c r="D8" t="s">
        <v>803</v>
      </c>
      <c r="E8">
        <v>26180000</v>
      </c>
      <c r="F8">
        <v>2.3235999999999999</v>
      </c>
      <c r="G8">
        <f t="shared" si="0"/>
        <v>0.23235999999999998</v>
      </c>
      <c r="H8">
        <v>33030000</v>
      </c>
      <c r="I8">
        <v>2.4605999999999999</v>
      </c>
      <c r="J8">
        <f t="shared" si="1"/>
        <v>0.24606</v>
      </c>
      <c r="L8">
        <v>0.23235999999999998</v>
      </c>
      <c r="M8">
        <v>0.24606</v>
      </c>
      <c r="N8">
        <f t="shared" si="2"/>
        <v>0.23920999999999998</v>
      </c>
      <c r="O8">
        <f t="shared" si="3"/>
        <v>9.6873629022557126E-3</v>
      </c>
      <c r="P8" s="2">
        <f t="shared" si="4"/>
        <v>6.850000000000008E-3</v>
      </c>
      <c r="Q8" t="s">
        <v>111</v>
      </c>
    </row>
    <row r="9" spans="2:18" s="29" customFormat="1" x14ac:dyDescent="0.25">
      <c r="C9" s="29" t="s">
        <v>491</v>
      </c>
      <c r="D9" s="31" t="s">
        <v>886</v>
      </c>
      <c r="E9" s="29">
        <v>85330000</v>
      </c>
      <c r="F9" s="29">
        <v>3.5066000000000002</v>
      </c>
      <c r="G9" s="29">
        <f t="shared" si="0"/>
        <v>0.35066000000000003</v>
      </c>
      <c r="H9" s="29">
        <v>142900000</v>
      </c>
      <c r="I9" s="29">
        <v>4.6580000000000004</v>
      </c>
      <c r="J9" s="29">
        <f t="shared" si="1"/>
        <v>0.46579999999999999</v>
      </c>
      <c r="L9" s="29">
        <v>0.35066000000000003</v>
      </c>
      <c r="M9" s="29">
        <v>0.46579999999999999</v>
      </c>
      <c r="N9" s="29">
        <f t="shared" si="2"/>
        <v>0.40822999999999998</v>
      </c>
      <c r="O9" s="29">
        <f t="shared" si="3"/>
        <v>8.1416274785819198E-2</v>
      </c>
      <c r="P9" s="30">
        <f t="shared" si="4"/>
        <v>5.7570000000000079E-2</v>
      </c>
      <c r="Q9" s="29" t="s">
        <v>111</v>
      </c>
    </row>
    <row r="10" spans="2:18" s="29" customFormat="1" x14ac:dyDescent="0.25">
      <c r="B10" s="29" t="s">
        <v>880</v>
      </c>
      <c r="C10" s="29" t="s">
        <v>884</v>
      </c>
      <c r="D10" s="29" t="s">
        <v>879</v>
      </c>
      <c r="E10" s="29">
        <v>84900000</v>
      </c>
      <c r="F10" s="29">
        <v>3.4980000000000002</v>
      </c>
      <c r="G10" s="29">
        <f t="shared" si="0"/>
        <v>0.3498</v>
      </c>
      <c r="H10" s="29">
        <v>29850000</v>
      </c>
      <c r="I10" s="29">
        <v>2.3969999999999998</v>
      </c>
      <c r="J10" s="29">
        <f t="shared" si="1"/>
        <v>0.2397</v>
      </c>
      <c r="L10" s="29">
        <v>0.3498</v>
      </c>
      <c r="M10" s="29">
        <v>0.2397</v>
      </c>
      <c r="N10" s="29">
        <f t="shared" si="2"/>
        <v>0.29475000000000001</v>
      </c>
      <c r="O10" s="29">
        <f t="shared" si="3"/>
        <v>7.7852456608638931E-2</v>
      </c>
      <c r="P10" s="30">
        <f t="shared" si="4"/>
        <v>5.5050000000000029E-2</v>
      </c>
      <c r="Q10" s="29" t="s">
        <v>301</v>
      </c>
    </row>
    <row r="11" spans="2:18" x14ac:dyDescent="0.25">
      <c r="D11" s="19" t="s">
        <v>439</v>
      </c>
      <c r="E11" s="19"/>
      <c r="F11" s="19"/>
      <c r="G11" s="19">
        <f>SUM(G4:G10)</f>
        <v>14.29257</v>
      </c>
      <c r="H11" s="19"/>
      <c r="I11" s="19"/>
      <c r="J11" s="19">
        <f>SUM(J4:J10)</f>
        <v>11.263459999999998</v>
      </c>
      <c r="K11" s="19"/>
      <c r="L11" s="19">
        <v>14.29257</v>
      </c>
      <c r="M11" s="19">
        <v>11.263459999999998</v>
      </c>
      <c r="N11" s="19">
        <f t="shared" si="2"/>
        <v>12.778015</v>
      </c>
      <c r="O11" s="19">
        <f t="shared" si="3"/>
        <v>2.14190422195996</v>
      </c>
      <c r="P11" s="19">
        <f t="shared" si="4"/>
        <v>1.5145549999999837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B2:S17"/>
  <sheetViews>
    <sheetView workbookViewId="0">
      <selection activeCell="A16" sqref="A16:XFD16"/>
    </sheetView>
  </sheetViews>
  <sheetFormatPr defaultRowHeight="15" x14ac:dyDescent="0.25"/>
  <cols>
    <col min="4" max="4" width="10" bestFit="1" customWidth="1"/>
    <col min="7" max="7" width="11" bestFit="1" customWidth="1"/>
  </cols>
  <sheetData>
    <row r="2" spans="2:19" x14ac:dyDescent="0.25">
      <c r="B2" s="21" t="s">
        <v>66</v>
      </c>
    </row>
    <row r="3" spans="2:19" x14ac:dyDescent="0.25">
      <c r="B3" s="13" t="s">
        <v>276</v>
      </c>
      <c r="C3" s="13" t="s">
        <v>119</v>
      </c>
      <c r="D3" s="13" t="s">
        <v>3</v>
      </c>
      <c r="E3" s="13" t="s">
        <v>257</v>
      </c>
      <c r="F3" s="13" t="s">
        <v>517</v>
      </c>
      <c r="G3" s="13" t="s">
        <v>3</v>
      </c>
      <c r="H3" s="13" t="s">
        <v>257</v>
      </c>
      <c r="I3" s="13" t="s">
        <v>517</v>
      </c>
      <c r="J3" s="13"/>
      <c r="K3" s="13" t="s">
        <v>517</v>
      </c>
      <c r="L3" s="13" t="s">
        <v>517</v>
      </c>
      <c r="M3" s="13" t="s">
        <v>605</v>
      </c>
      <c r="N3" s="13" t="s">
        <v>1</v>
      </c>
      <c r="O3" s="13" t="s">
        <v>274</v>
      </c>
      <c r="P3" s="13" t="s">
        <v>603</v>
      </c>
      <c r="Q3" s="13"/>
      <c r="R3" s="13"/>
      <c r="S3" s="13"/>
    </row>
    <row r="4" spans="2:19" x14ac:dyDescent="0.25">
      <c r="B4" t="s">
        <v>887</v>
      </c>
      <c r="C4" t="s">
        <v>286</v>
      </c>
      <c r="D4">
        <v>7829000</v>
      </c>
      <c r="E4">
        <v>3.7829000000000002</v>
      </c>
      <c r="F4">
        <f>(E4*100)/1000</f>
        <v>0.37829000000000002</v>
      </c>
      <c r="G4">
        <v>5778000</v>
      </c>
      <c r="H4">
        <v>3.5777999999999999</v>
      </c>
      <c r="I4">
        <f>(H4*100)/1000</f>
        <v>0.35777999999999999</v>
      </c>
      <c r="K4">
        <v>0.37829000000000002</v>
      </c>
      <c r="L4">
        <v>0.35777999999999999</v>
      </c>
      <c r="M4" s="2">
        <f>AVERAGE(K4:L4)</f>
        <v>0.368035</v>
      </c>
      <c r="N4">
        <f>STDEV(K4:L4)</f>
        <v>1.450276008213611E-2</v>
      </c>
      <c r="O4" s="2">
        <f>N4/SQRT(COUNT(K4:L4))</f>
        <v>1.0255000000000014E-2</v>
      </c>
      <c r="P4" t="s">
        <v>816</v>
      </c>
    </row>
    <row r="5" spans="2:19" x14ac:dyDescent="0.25">
      <c r="B5" t="s">
        <v>967</v>
      </c>
      <c r="C5" t="s">
        <v>899</v>
      </c>
      <c r="D5">
        <v>11210000</v>
      </c>
      <c r="E5">
        <v>2.4012500000000001</v>
      </c>
      <c r="F5">
        <f t="shared" ref="F5:F16" si="0">(E5*100)/1000</f>
        <v>0.24012500000000001</v>
      </c>
      <c r="G5">
        <v>39430000</v>
      </c>
      <c r="H5">
        <v>5.92875</v>
      </c>
      <c r="I5">
        <f t="shared" ref="I5:I16" si="1">(H5*100)/1000</f>
        <v>0.59287500000000004</v>
      </c>
      <c r="K5">
        <v>0.24012500000000001</v>
      </c>
      <c r="L5">
        <v>0.59287500000000004</v>
      </c>
      <c r="M5" s="2">
        <f t="shared" ref="M5:M17" si="2">AVERAGE(K5:L5)</f>
        <v>0.41650000000000004</v>
      </c>
      <c r="N5">
        <f t="shared" ref="N5:N17" si="3">STDEV(K5:L5)</f>
        <v>0.24943191706355464</v>
      </c>
      <c r="O5" s="2">
        <f t="shared" ref="O5:O17" si="4">N5/SQRT(COUNT(K5:L5))</f>
        <v>0.17637499999999998</v>
      </c>
      <c r="P5" t="s">
        <v>260</v>
      </c>
    </row>
    <row r="6" spans="2:19" x14ac:dyDescent="0.25">
      <c r="B6" t="s">
        <v>970</v>
      </c>
      <c r="C6" t="s">
        <v>90</v>
      </c>
      <c r="D6">
        <v>986000</v>
      </c>
      <c r="E6">
        <v>1.9930000000000001</v>
      </c>
      <c r="F6">
        <f t="shared" si="0"/>
        <v>0.1993</v>
      </c>
      <c r="G6">
        <v>324000</v>
      </c>
      <c r="H6">
        <v>1.6619999999999999</v>
      </c>
      <c r="I6">
        <f t="shared" si="1"/>
        <v>0.16619999999999999</v>
      </c>
      <c r="K6">
        <v>0.1993</v>
      </c>
      <c r="L6">
        <v>0.16619999999999999</v>
      </c>
      <c r="M6" s="2">
        <f t="shared" si="2"/>
        <v>0.18275</v>
      </c>
      <c r="N6">
        <f t="shared" si="3"/>
        <v>2.3405234457274736E-2</v>
      </c>
      <c r="O6" s="2">
        <f t="shared" si="4"/>
        <v>1.6550000000000009E-2</v>
      </c>
      <c r="P6" t="s">
        <v>90</v>
      </c>
    </row>
    <row r="7" spans="2:19" x14ac:dyDescent="0.25">
      <c r="B7" t="s">
        <v>969</v>
      </c>
      <c r="C7" t="s">
        <v>968</v>
      </c>
      <c r="D7">
        <v>20100000</v>
      </c>
      <c r="E7">
        <v>2.202</v>
      </c>
      <c r="F7">
        <f t="shared" si="0"/>
        <v>0.22019999999999998</v>
      </c>
      <c r="G7">
        <v>43360000</v>
      </c>
      <c r="H7">
        <v>2.6671999999999998</v>
      </c>
      <c r="I7">
        <f t="shared" si="1"/>
        <v>0.26671999999999996</v>
      </c>
      <c r="K7">
        <v>0.22019999999999998</v>
      </c>
      <c r="L7">
        <v>0.26671999999999996</v>
      </c>
      <c r="M7" s="2">
        <f t="shared" si="2"/>
        <v>0.24345999999999995</v>
      </c>
      <c r="N7">
        <f t="shared" si="3"/>
        <v>3.2894607460798177E-2</v>
      </c>
      <c r="O7" s="2">
        <f t="shared" si="4"/>
        <v>2.3259999999999989E-2</v>
      </c>
      <c r="P7" t="s">
        <v>111</v>
      </c>
    </row>
    <row r="8" spans="2:19" x14ac:dyDescent="0.25">
      <c r="B8" t="s">
        <v>971</v>
      </c>
      <c r="C8" t="s">
        <v>900</v>
      </c>
      <c r="D8">
        <v>34200000</v>
      </c>
      <c r="E8">
        <v>2.484</v>
      </c>
      <c r="F8">
        <f t="shared" si="0"/>
        <v>0.24840000000000001</v>
      </c>
      <c r="G8">
        <v>43870000</v>
      </c>
      <c r="H8">
        <v>2.6774</v>
      </c>
      <c r="I8">
        <f t="shared" si="1"/>
        <v>0.26774000000000003</v>
      </c>
      <c r="K8">
        <v>0.24840000000000001</v>
      </c>
      <c r="L8">
        <v>0.26774000000000003</v>
      </c>
      <c r="M8" s="2">
        <f t="shared" si="2"/>
        <v>0.25807000000000002</v>
      </c>
      <c r="N8">
        <f t="shared" si="3"/>
        <v>1.3675445148147846E-2</v>
      </c>
      <c r="O8" s="2">
        <f t="shared" si="4"/>
        <v>9.6700000000000119E-3</v>
      </c>
      <c r="P8" t="s">
        <v>301</v>
      </c>
    </row>
    <row r="9" spans="2:19" x14ac:dyDescent="0.25">
      <c r="B9" t="s">
        <v>972</v>
      </c>
      <c r="C9" t="s">
        <v>973</v>
      </c>
      <c r="D9">
        <v>22870000</v>
      </c>
      <c r="E9">
        <v>2.2574000000000001</v>
      </c>
      <c r="F9">
        <f t="shared" si="0"/>
        <v>0.22574</v>
      </c>
      <c r="G9">
        <v>12220000</v>
      </c>
      <c r="H9">
        <v>2.0444</v>
      </c>
      <c r="I9">
        <f t="shared" si="1"/>
        <v>0.20444000000000001</v>
      </c>
      <c r="K9">
        <v>0.22574</v>
      </c>
      <c r="L9">
        <v>0.20444000000000001</v>
      </c>
      <c r="M9" s="2">
        <f t="shared" si="2"/>
        <v>0.21509</v>
      </c>
      <c r="N9">
        <f t="shared" si="3"/>
        <v>1.5061374439273452E-2</v>
      </c>
      <c r="O9" s="2">
        <f t="shared" si="4"/>
        <v>1.0649999999999991E-2</v>
      </c>
      <c r="P9" t="s">
        <v>301</v>
      </c>
    </row>
    <row r="10" spans="2:19" x14ac:dyDescent="0.25">
      <c r="B10" t="s">
        <v>974</v>
      </c>
      <c r="C10" t="s">
        <v>975</v>
      </c>
      <c r="D10">
        <v>42310000</v>
      </c>
      <c r="E10">
        <v>10.713749999999999</v>
      </c>
      <c r="F10">
        <f t="shared" si="0"/>
        <v>1.071375</v>
      </c>
      <c r="G10">
        <v>12100000</v>
      </c>
      <c r="H10">
        <v>3.1612499999999999</v>
      </c>
      <c r="I10">
        <f t="shared" si="1"/>
        <v>0.31612499999999999</v>
      </c>
      <c r="K10">
        <v>1.071375</v>
      </c>
      <c r="L10">
        <v>0.31612499999999999</v>
      </c>
      <c r="M10" s="2">
        <f t="shared" si="2"/>
        <v>0.69374999999999998</v>
      </c>
      <c r="N10">
        <f t="shared" si="3"/>
        <v>0.53404239649114016</v>
      </c>
      <c r="O10" s="2">
        <f t="shared" si="4"/>
        <v>0.3776250000000001</v>
      </c>
      <c r="P10" t="s">
        <v>262</v>
      </c>
    </row>
    <row r="11" spans="2:19" x14ac:dyDescent="0.25">
      <c r="B11" t="s">
        <v>976</v>
      </c>
      <c r="C11" t="s">
        <v>944</v>
      </c>
      <c r="D11">
        <v>23100000</v>
      </c>
      <c r="E11">
        <v>2.262</v>
      </c>
      <c r="F11">
        <f t="shared" si="0"/>
        <v>0.22619999999999998</v>
      </c>
      <c r="G11">
        <v>54030000</v>
      </c>
      <c r="H11">
        <v>2.8805999999999998</v>
      </c>
      <c r="I11">
        <f t="shared" si="1"/>
        <v>0.28805999999999998</v>
      </c>
      <c r="K11">
        <v>0.22619999999999998</v>
      </c>
      <c r="L11">
        <v>0.28805999999999998</v>
      </c>
      <c r="M11" s="2">
        <f t="shared" si="2"/>
        <v>0.25712999999999997</v>
      </c>
      <c r="N11">
        <f t="shared" si="3"/>
        <v>4.3741625484199853E-2</v>
      </c>
      <c r="O11" s="2">
        <f t="shared" si="4"/>
        <v>3.0930000000000013E-2</v>
      </c>
      <c r="P11" t="s">
        <v>301</v>
      </c>
    </row>
    <row r="12" spans="2:19" x14ac:dyDescent="0.25">
      <c r="B12" t="s">
        <v>888</v>
      </c>
      <c r="C12" t="s">
        <v>386</v>
      </c>
      <c r="D12">
        <v>25350000</v>
      </c>
      <c r="E12">
        <v>7.8375000000000004</v>
      </c>
      <c r="F12">
        <f t="shared" si="0"/>
        <v>0.78374999999999995</v>
      </c>
      <c r="G12">
        <v>41010000</v>
      </c>
      <c r="H12">
        <v>11.7525</v>
      </c>
      <c r="I12">
        <f t="shared" si="1"/>
        <v>1.1752499999999999</v>
      </c>
      <c r="K12">
        <v>0.78374999999999995</v>
      </c>
      <c r="L12">
        <v>1.1752499999999999</v>
      </c>
      <c r="M12" s="2">
        <f t="shared" si="2"/>
        <v>0.97949999999999993</v>
      </c>
      <c r="N12">
        <f t="shared" si="3"/>
        <v>0.27683230483453347</v>
      </c>
      <c r="O12" s="2">
        <f t="shared" si="4"/>
        <v>0.19575000000000006</v>
      </c>
      <c r="P12" t="s">
        <v>514</v>
      </c>
    </row>
    <row r="13" spans="2:19" x14ac:dyDescent="0.25">
      <c r="B13" t="s">
        <v>977</v>
      </c>
      <c r="C13" t="s">
        <v>403</v>
      </c>
      <c r="D13">
        <v>44210000</v>
      </c>
      <c r="E13">
        <v>2.6842000000000001</v>
      </c>
      <c r="F13">
        <f t="shared" si="0"/>
        <v>0.26841999999999999</v>
      </c>
      <c r="G13">
        <v>22210000</v>
      </c>
      <c r="H13">
        <v>2.2442000000000002</v>
      </c>
      <c r="I13">
        <f t="shared" si="1"/>
        <v>0.22442000000000001</v>
      </c>
      <c r="K13">
        <v>0.26841999999999999</v>
      </c>
      <c r="L13">
        <v>0.22442000000000001</v>
      </c>
      <c r="M13" s="2">
        <f t="shared" si="2"/>
        <v>0.24642</v>
      </c>
      <c r="N13">
        <f t="shared" si="3"/>
        <v>3.1112698372208078E-2</v>
      </c>
      <c r="O13" s="2">
        <f t="shared" si="4"/>
        <v>2.1999999999999988E-2</v>
      </c>
      <c r="P13" t="s">
        <v>111</v>
      </c>
    </row>
    <row r="14" spans="2:19" x14ac:dyDescent="0.25">
      <c r="B14" t="s">
        <v>954</v>
      </c>
      <c r="C14" t="s">
        <v>819</v>
      </c>
      <c r="D14">
        <v>32240000</v>
      </c>
      <c r="E14">
        <v>2.4447999999999999</v>
      </c>
      <c r="F14">
        <f t="shared" si="0"/>
        <v>0.24448</v>
      </c>
      <c r="G14">
        <v>46590000</v>
      </c>
      <c r="H14">
        <v>2.7317999999999998</v>
      </c>
      <c r="I14">
        <f t="shared" si="1"/>
        <v>0.27317999999999992</v>
      </c>
      <c r="K14">
        <v>0.24448</v>
      </c>
      <c r="L14">
        <v>0.27317999999999992</v>
      </c>
      <c r="M14" s="2">
        <f t="shared" si="2"/>
        <v>0.25882999999999995</v>
      </c>
      <c r="N14">
        <f t="shared" si="3"/>
        <v>2.0293964620053857E-2</v>
      </c>
      <c r="O14" s="2">
        <f t="shared" si="4"/>
        <v>1.4349999999999958E-2</v>
      </c>
      <c r="P14" t="s">
        <v>111</v>
      </c>
    </row>
    <row r="15" spans="2:19" s="27" customFormat="1" x14ac:dyDescent="0.25">
      <c r="B15" s="27" t="s">
        <v>628</v>
      </c>
      <c r="C15" s="27" t="s">
        <v>803</v>
      </c>
      <c r="D15" s="27">
        <v>70330000</v>
      </c>
      <c r="E15" s="27">
        <v>3.2065999999999999</v>
      </c>
      <c r="F15" s="27">
        <f t="shared" si="0"/>
        <v>0.32065999999999995</v>
      </c>
      <c r="G15" s="27">
        <v>93880000</v>
      </c>
      <c r="H15" s="27">
        <v>3.6776</v>
      </c>
      <c r="I15" s="27">
        <f t="shared" si="1"/>
        <v>0.36775999999999998</v>
      </c>
      <c r="K15" s="27">
        <v>0.32065999999999995</v>
      </c>
      <c r="L15" s="27">
        <v>0.36775999999999998</v>
      </c>
      <c r="M15" s="28">
        <f t="shared" si="2"/>
        <v>0.34420999999999996</v>
      </c>
      <c r="N15" s="27">
        <f t="shared" si="3"/>
        <v>3.3304729393886408E-2</v>
      </c>
      <c r="O15" s="28">
        <f t="shared" si="4"/>
        <v>2.3550000000000012E-2</v>
      </c>
      <c r="P15" s="27" t="s">
        <v>111</v>
      </c>
    </row>
    <row r="16" spans="2:19" s="29" customFormat="1" x14ac:dyDescent="0.25">
      <c r="B16" s="29" t="s">
        <v>889</v>
      </c>
      <c r="C16" s="29" t="s">
        <v>879</v>
      </c>
      <c r="D16" s="29">
        <v>773300000</v>
      </c>
      <c r="E16" s="29">
        <v>17.265999999999998</v>
      </c>
      <c r="F16" s="29">
        <f t="shared" si="0"/>
        <v>1.7265999999999999</v>
      </c>
      <c r="G16" s="29">
        <v>1054000000</v>
      </c>
      <c r="H16" s="29">
        <v>22.88</v>
      </c>
      <c r="I16" s="29">
        <f t="shared" si="1"/>
        <v>2.2879999999999998</v>
      </c>
      <c r="K16" s="29">
        <v>1.7265999999999999</v>
      </c>
      <c r="L16" s="29">
        <v>2.2879999999999998</v>
      </c>
      <c r="M16" s="30">
        <f t="shared" si="2"/>
        <v>2.0072999999999999</v>
      </c>
      <c r="N16" s="29">
        <f t="shared" si="3"/>
        <v>0.39696974695812692</v>
      </c>
      <c r="O16" s="30">
        <f t="shared" si="4"/>
        <v>0.28069999999999939</v>
      </c>
      <c r="P16" s="29" t="s">
        <v>301</v>
      </c>
    </row>
    <row r="17" spans="3:15" x14ac:dyDescent="0.25">
      <c r="C17" s="19" t="s">
        <v>439</v>
      </c>
      <c r="D17" s="19"/>
      <c r="E17" s="19"/>
      <c r="F17" s="19">
        <f>SUM(F4:F16)</f>
        <v>6.1535399999999996</v>
      </c>
      <c r="G17" s="19"/>
      <c r="H17" s="19"/>
      <c r="I17" s="19">
        <f>SUM(I4:I16)</f>
        <v>6.788549999999999</v>
      </c>
      <c r="J17" s="19"/>
      <c r="K17" s="19">
        <v>6.1535399999999996</v>
      </c>
      <c r="L17" s="19">
        <v>6.788549999999999</v>
      </c>
      <c r="M17" s="20">
        <f t="shared" si="2"/>
        <v>6.4710449999999993</v>
      </c>
      <c r="N17" s="19">
        <f t="shared" si="3"/>
        <v>0.44901987712126912</v>
      </c>
      <c r="O17" s="20">
        <f t="shared" si="4"/>
        <v>0.3175049999999997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B2:Q17"/>
  <sheetViews>
    <sheetView workbookViewId="0">
      <selection activeCell="A14" sqref="A14:XFD15"/>
    </sheetView>
  </sheetViews>
  <sheetFormatPr defaultRowHeight="15" x14ac:dyDescent="0.25"/>
  <cols>
    <col min="3" max="3" width="25.5703125" customWidth="1"/>
    <col min="4" max="4" width="10" bestFit="1" customWidth="1"/>
    <col min="7" max="7" width="10" bestFit="1" customWidth="1"/>
  </cols>
  <sheetData>
    <row r="2" spans="2:17" x14ac:dyDescent="0.25">
      <c r="B2" s="21" t="s">
        <v>67</v>
      </c>
    </row>
    <row r="3" spans="2:17" x14ac:dyDescent="0.25">
      <c r="B3" s="14" t="s">
        <v>276</v>
      </c>
      <c r="C3" s="14" t="s">
        <v>119</v>
      </c>
      <c r="D3" s="14" t="s">
        <v>3</v>
      </c>
      <c r="E3" s="14" t="s">
        <v>257</v>
      </c>
      <c r="F3" s="14" t="s">
        <v>517</v>
      </c>
      <c r="G3" s="14" t="s">
        <v>3</v>
      </c>
      <c r="H3" s="14" t="s">
        <v>257</v>
      </c>
      <c r="I3" s="14" t="s">
        <v>517</v>
      </c>
      <c r="J3" s="14"/>
      <c r="K3" s="14" t="s">
        <v>517</v>
      </c>
      <c r="L3" s="14" t="s">
        <v>517</v>
      </c>
      <c r="M3" s="14" t="s">
        <v>605</v>
      </c>
      <c r="N3" s="14" t="s">
        <v>1</v>
      </c>
      <c r="O3" s="14" t="s">
        <v>274</v>
      </c>
      <c r="P3" s="14" t="s">
        <v>603</v>
      </c>
      <c r="Q3" s="14"/>
    </row>
    <row r="4" spans="2:17" x14ac:dyDescent="0.25">
      <c r="B4" t="s">
        <v>890</v>
      </c>
      <c r="C4" t="s">
        <v>286</v>
      </c>
      <c r="D4">
        <v>28940000</v>
      </c>
      <c r="E4">
        <v>5.8940000000000001</v>
      </c>
      <c r="F4">
        <f>(E4*100)/1000</f>
        <v>0.58939999999999992</v>
      </c>
      <c r="G4">
        <v>35050000</v>
      </c>
      <c r="H4">
        <v>6.5049999999999999</v>
      </c>
      <c r="I4">
        <f>(H4*100)/1000</f>
        <v>0.65049999999999997</v>
      </c>
      <c r="K4">
        <v>0.58939999999999992</v>
      </c>
      <c r="L4">
        <v>0.65049999999999997</v>
      </c>
      <c r="M4" s="2">
        <f>AVERAGE(K4:L4)</f>
        <v>0.61995</v>
      </c>
      <c r="N4">
        <f>STDEV(K4:L4)</f>
        <v>4.320422433049808E-2</v>
      </c>
      <c r="O4" s="2">
        <f>N4/SQRT(COUNT(K4:L4))</f>
        <v>3.0550000000000015E-2</v>
      </c>
      <c r="P4" t="s">
        <v>380</v>
      </c>
    </row>
    <row r="5" spans="2:17" x14ac:dyDescent="0.25">
      <c r="B5" t="s">
        <v>891</v>
      </c>
      <c r="C5" t="s">
        <v>899</v>
      </c>
      <c r="D5">
        <v>22310000</v>
      </c>
      <c r="E5">
        <v>3.7887499999999998</v>
      </c>
      <c r="F5">
        <f t="shared" ref="F5:F16" si="0">(E5*100)/1000</f>
        <v>0.37887500000000002</v>
      </c>
      <c r="G5">
        <v>57780000</v>
      </c>
      <c r="H5">
        <v>8.2225000000000001</v>
      </c>
      <c r="I5">
        <f t="shared" ref="I5:I16" si="1">(H5*100)/1000</f>
        <v>0.82225000000000004</v>
      </c>
      <c r="K5">
        <v>0.37887500000000002</v>
      </c>
      <c r="L5">
        <v>0.82225000000000004</v>
      </c>
      <c r="M5" s="2">
        <f t="shared" ref="M5:M17" si="2">AVERAGE(K5:L5)</f>
        <v>0.6005625</v>
      </c>
      <c r="N5">
        <f t="shared" ref="N5:N17" si="3">STDEV(K5:L5)</f>
        <v>0.31351346910858569</v>
      </c>
      <c r="O5" s="2">
        <f t="shared" ref="O5:O17" si="4">N5/SQRT(COUNT(K5:L5))</f>
        <v>0.22168750000000012</v>
      </c>
      <c r="P5" t="s">
        <v>260</v>
      </c>
    </row>
    <row r="6" spans="2:17" x14ac:dyDescent="0.25">
      <c r="B6" t="s">
        <v>892</v>
      </c>
      <c r="C6" t="s">
        <v>900</v>
      </c>
      <c r="D6">
        <v>19850000</v>
      </c>
      <c r="E6">
        <v>2.1970000000000001</v>
      </c>
      <c r="F6">
        <f t="shared" si="0"/>
        <v>0.21970000000000001</v>
      </c>
      <c r="G6">
        <v>24330000</v>
      </c>
      <c r="H6">
        <v>2.2866</v>
      </c>
      <c r="I6">
        <f t="shared" si="1"/>
        <v>0.22866</v>
      </c>
      <c r="K6">
        <v>0.21970000000000001</v>
      </c>
      <c r="L6">
        <v>0.22866</v>
      </c>
      <c r="M6" s="2">
        <f t="shared" si="2"/>
        <v>0.22417999999999999</v>
      </c>
      <c r="N6">
        <f t="shared" si="3"/>
        <v>6.3356767594314632E-3</v>
      </c>
      <c r="O6" s="2">
        <f t="shared" si="4"/>
        <v>4.4799999999999979E-3</v>
      </c>
      <c r="P6" t="s">
        <v>301</v>
      </c>
    </row>
    <row r="7" spans="2:17" x14ac:dyDescent="0.25">
      <c r="B7" t="s">
        <v>623</v>
      </c>
      <c r="C7" t="s">
        <v>975</v>
      </c>
      <c r="D7">
        <v>31850000</v>
      </c>
      <c r="E7">
        <v>8.0987500000000008</v>
      </c>
      <c r="F7">
        <f t="shared" si="0"/>
        <v>0.80987500000000012</v>
      </c>
      <c r="G7">
        <v>45550000</v>
      </c>
      <c r="H7">
        <v>11.52375</v>
      </c>
      <c r="I7">
        <f t="shared" si="1"/>
        <v>1.1523749999999999</v>
      </c>
      <c r="K7">
        <v>0.80987500000000012</v>
      </c>
      <c r="L7">
        <v>1.1523749999999999</v>
      </c>
      <c r="M7" s="2">
        <f t="shared" si="2"/>
        <v>0.98112500000000002</v>
      </c>
      <c r="N7">
        <f t="shared" si="3"/>
        <v>0.24218407255639246</v>
      </c>
      <c r="O7" s="2">
        <f t="shared" si="4"/>
        <v>0.17124999999999993</v>
      </c>
      <c r="P7" t="s">
        <v>262</v>
      </c>
    </row>
    <row r="8" spans="2:17" x14ac:dyDescent="0.25">
      <c r="B8" t="s">
        <v>893</v>
      </c>
      <c r="C8" t="s">
        <v>901</v>
      </c>
      <c r="D8">
        <v>29970000</v>
      </c>
      <c r="E8">
        <v>2.3994</v>
      </c>
      <c r="F8">
        <f t="shared" si="0"/>
        <v>0.23993999999999999</v>
      </c>
      <c r="G8">
        <v>20050000</v>
      </c>
      <c r="H8">
        <v>2.2010000000000001</v>
      </c>
      <c r="I8">
        <f t="shared" si="1"/>
        <v>0.22009999999999999</v>
      </c>
      <c r="K8">
        <v>0.23993999999999999</v>
      </c>
      <c r="L8">
        <v>0.22009999999999999</v>
      </c>
      <c r="M8" s="2">
        <f t="shared" si="2"/>
        <v>0.23002</v>
      </c>
      <c r="N8">
        <f t="shared" si="3"/>
        <v>1.4028998538741101E-2</v>
      </c>
      <c r="O8" s="2">
        <f t="shared" si="4"/>
        <v>9.9199999999999983E-3</v>
      </c>
      <c r="P8" t="s">
        <v>301</v>
      </c>
    </row>
    <row r="9" spans="2:17" x14ac:dyDescent="0.25">
      <c r="B9" t="s">
        <v>894</v>
      </c>
      <c r="C9" t="s">
        <v>902</v>
      </c>
      <c r="D9">
        <v>14980000</v>
      </c>
      <c r="E9">
        <v>2.0996000000000001</v>
      </c>
      <c r="F9">
        <f t="shared" si="0"/>
        <v>0.20996000000000001</v>
      </c>
      <c r="G9">
        <v>21120000</v>
      </c>
      <c r="H9">
        <v>2.2223999999999999</v>
      </c>
      <c r="I9">
        <f t="shared" si="1"/>
        <v>0.22223999999999999</v>
      </c>
      <c r="K9">
        <v>0.20996000000000001</v>
      </c>
      <c r="L9">
        <v>0.22223999999999999</v>
      </c>
      <c r="M9" s="2">
        <f t="shared" si="2"/>
        <v>0.21610000000000001</v>
      </c>
      <c r="N9">
        <f t="shared" si="3"/>
        <v>8.6832712729707929E-3</v>
      </c>
      <c r="O9" s="2">
        <f t="shared" si="4"/>
        <v>6.1399999999999918E-3</v>
      </c>
      <c r="P9" t="s">
        <v>111</v>
      </c>
    </row>
    <row r="10" spans="2:17" x14ac:dyDescent="0.25">
      <c r="B10" t="s">
        <v>895</v>
      </c>
      <c r="C10" t="s">
        <v>253</v>
      </c>
      <c r="D10">
        <v>18440000</v>
      </c>
      <c r="E10">
        <v>2.1688000000000001</v>
      </c>
      <c r="F10">
        <f t="shared" si="0"/>
        <v>0.21687999999999999</v>
      </c>
      <c r="G10">
        <v>48750000</v>
      </c>
      <c r="H10">
        <v>2.7749999999999999</v>
      </c>
      <c r="I10">
        <f t="shared" si="1"/>
        <v>0.27750000000000002</v>
      </c>
      <c r="K10">
        <v>0.21687999999999999</v>
      </c>
      <c r="L10">
        <v>0.27750000000000002</v>
      </c>
      <c r="M10" s="2">
        <f t="shared" si="2"/>
        <v>0.24719000000000002</v>
      </c>
      <c r="N10">
        <f t="shared" si="3"/>
        <v>4.2864813075528301E-2</v>
      </c>
      <c r="O10" s="2">
        <f t="shared" si="4"/>
        <v>3.0309999999999847E-2</v>
      </c>
      <c r="P10" t="s">
        <v>111</v>
      </c>
    </row>
    <row r="11" spans="2:17" x14ac:dyDescent="0.25">
      <c r="B11" t="s">
        <v>481</v>
      </c>
      <c r="C11" t="s">
        <v>872</v>
      </c>
      <c r="D11">
        <v>133800000</v>
      </c>
      <c r="E11">
        <v>6.1266666666666669</v>
      </c>
      <c r="F11">
        <f t="shared" si="0"/>
        <v>0.61266666666666669</v>
      </c>
      <c r="G11">
        <v>88870000</v>
      </c>
      <c r="H11">
        <v>4.6289999999999996</v>
      </c>
      <c r="I11">
        <f t="shared" si="1"/>
        <v>0.46289999999999998</v>
      </c>
      <c r="K11">
        <v>0.61266666666666669</v>
      </c>
      <c r="L11">
        <v>0.46289999999999998</v>
      </c>
      <c r="M11" s="2">
        <f t="shared" si="2"/>
        <v>0.53778333333333328</v>
      </c>
      <c r="N11">
        <f t="shared" si="3"/>
        <v>0.10590102559570583</v>
      </c>
      <c r="O11" s="2">
        <f t="shared" si="4"/>
        <v>7.4883333333333718E-2</v>
      </c>
      <c r="P11" t="s">
        <v>72</v>
      </c>
    </row>
    <row r="12" spans="2:17" x14ac:dyDescent="0.25">
      <c r="B12" t="s">
        <v>896</v>
      </c>
      <c r="C12" t="s">
        <v>903</v>
      </c>
      <c r="D12">
        <v>33120000</v>
      </c>
      <c r="E12">
        <v>2.4624000000000001</v>
      </c>
      <c r="F12">
        <f t="shared" si="0"/>
        <v>0.24624000000000001</v>
      </c>
      <c r="G12">
        <v>65050000</v>
      </c>
      <c r="H12">
        <v>3.101</v>
      </c>
      <c r="I12">
        <f t="shared" si="1"/>
        <v>0.31010000000000004</v>
      </c>
      <c r="K12">
        <v>0.24624000000000001</v>
      </c>
      <c r="L12">
        <v>0.31010000000000004</v>
      </c>
      <c r="M12" s="2">
        <f t="shared" si="2"/>
        <v>0.27817000000000003</v>
      </c>
      <c r="N12">
        <f t="shared" si="3"/>
        <v>4.5155839046572901E-2</v>
      </c>
      <c r="O12" s="2">
        <f t="shared" si="4"/>
        <v>3.1929999999999979E-2</v>
      </c>
      <c r="P12" t="s">
        <v>111</v>
      </c>
    </row>
    <row r="13" spans="2:17" x14ac:dyDescent="0.25">
      <c r="B13" t="s">
        <v>897</v>
      </c>
      <c r="C13" t="s">
        <v>434</v>
      </c>
      <c r="D13">
        <v>14290000</v>
      </c>
      <c r="E13">
        <v>8.6449999999999996</v>
      </c>
      <c r="F13">
        <f t="shared" si="0"/>
        <v>0.86450000000000005</v>
      </c>
      <c r="G13">
        <v>31000000</v>
      </c>
      <c r="H13">
        <v>17</v>
      </c>
      <c r="I13">
        <f t="shared" si="1"/>
        <v>1.7</v>
      </c>
      <c r="K13">
        <v>0.86450000000000005</v>
      </c>
      <c r="L13">
        <v>1.7</v>
      </c>
      <c r="M13" s="2">
        <f t="shared" si="2"/>
        <v>1.2822499999999999</v>
      </c>
      <c r="N13">
        <f t="shared" si="3"/>
        <v>0.59078771568136057</v>
      </c>
      <c r="O13" s="2">
        <f t="shared" si="4"/>
        <v>0.41775000000000007</v>
      </c>
      <c r="P13" t="s">
        <v>90</v>
      </c>
    </row>
    <row r="14" spans="2:17" s="29" customFormat="1" x14ac:dyDescent="0.25">
      <c r="B14" s="29" t="s">
        <v>898</v>
      </c>
      <c r="C14" s="29" t="s">
        <v>904</v>
      </c>
      <c r="D14" s="29">
        <v>547500000</v>
      </c>
      <c r="E14" s="29">
        <v>19.916666666666668</v>
      </c>
      <c r="F14" s="29">
        <f t="shared" si="0"/>
        <v>1.9916666666666667</v>
      </c>
      <c r="G14" s="29">
        <v>87060000</v>
      </c>
      <c r="H14" s="29">
        <v>4.5686666666666671</v>
      </c>
      <c r="I14" s="29">
        <f t="shared" si="1"/>
        <v>0.45686666666666675</v>
      </c>
      <c r="K14" s="29">
        <v>1.9916666666666667</v>
      </c>
      <c r="L14" s="29">
        <v>0.45686666666666675</v>
      </c>
      <c r="M14" s="30">
        <f t="shared" si="2"/>
        <v>1.2242666666666668</v>
      </c>
      <c r="N14" s="29">
        <f t="shared" si="3"/>
        <v>1.0852674877651127</v>
      </c>
      <c r="O14" s="30">
        <f t="shared" si="4"/>
        <v>0.76739999999999964</v>
      </c>
      <c r="P14" s="29" t="s">
        <v>904</v>
      </c>
    </row>
    <row r="15" spans="2:17" s="29" customFormat="1" x14ac:dyDescent="0.25">
      <c r="B15" s="29" t="s">
        <v>664</v>
      </c>
      <c r="C15" s="31" t="s">
        <v>560</v>
      </c>
      <c r="D15" s="29">
        <v>303000000</v>
      </c>
      <c r="E15" s="29">
        <v>7.86</v>
      </c>
      <c r="F15" s="29">
        <f t="shared" si="0"/>
        <v>0.78600000000000003</v>
      </c>
      <c r="G15" s="29">
        <v>367500000</v>
      </c>
      <c r="H15" s="29">
        <v>9.15</v>
      </c>
      <c r="I15" s="29">
        <f t="shared" si="1"/>
        <v>0.91500000000000004</v>
      </c>
      <c r="K15" s="29">
        <v>0.78600000000000003</v>
      </c>
      <c r="L15" s="29">
        <v>0.91500000000000004</v>
      </c>
      <c r="M15" s="30">
        <f t="shared" si="2"/>
        <v>0.85050000000000003</v>
      </c>
      <c r="N15" s="29">
        <f t="shared" si="3"/>
        <v>9.1216774773064627E-2</v>
      </c>
      <c r="O15" s="30">
        <f t="shared" si="4"/>
        <v>6.4499999999999988E-2</v>
      </c>
      <c r="P15" s="29" t="s">
        <v>301</v>
      </c>
    </row>
    <row r="16" spans="2:17" x14ac:dyDescent="0.25">
      <c r="B16" t="s">
        <v>598</v>
      </c>
      <c r="C16" t="s">
        <v>677</v>
      </c>
      <c r="D16">
        <v>19140000</v>
      </c>
      <c r="E16">
        <v>11.07</v>
      </c>
      <c r="F16">
        <f t="shared" si="0"/>
        <v>1.107</v>
      </c>
      <c r="G16">
        <v>34050000</v>
      </c>
      <c r="H16">
        <v>18.524999999999999</v>
      </c>
      <c r="I16">
        <f t="shared" si="1"/>
        <v>1.8524999999999998</v>
      </c>
      <c r="K16">
        <v>1.107</v>
      </c>
      <c r="L16">
        <v>1.8524999999999998</v>
      </c>
      <c r="M16" s="2">
        <f t="shared" si="2"/>
        <v>1.4797499999999999</v>
      </c>
      <c r="N16">
        <f t="shared" si="3"/>
        <v>0.52714810537457124</v>
      </c>
      <c r="O16" s="2">
        <f t="shared" si="4"/>
        <v>0.37275000000000003</v>
      </c>
      <c r="P16" t="s">
        <v>90</v>
      </c>
    </row>
    <row r="17" spans="3:15" x14ac:dyDescent="0.25">
      <c r="C17" s="19" t="s">
        <v>439</v>
      </c>
      <c r="D17" s="19"/>
      <c r="E17" s="19"/>
      <c r="F17" s="19">
        <f>SUM(F4:F16)</f>
        <v>8.2727033333333324</v>
      </c>
      <c r="G17" s="19"/>
      <c r="H17" s="19"/>
      <c r="I17" s="19">
        <f>SUM(I4:I16)</f>
        <v>9.2709916666666672</v>
      </c>
      <c r="J17" s="19"/>
      <c r="K17" s="19">
        <v>8.2727033333333324</v>
      </c>
      <c r="L17" s="19">
        <v>9.2709916666666672</v>
      </c>
      <c r="M17" s="20">
        <f t="shared" si="2"/>
        <v>8.7718474999999998</v>
      </c>
      <c r="N17" s="19">
        <f t="shared" si="3"/>
        <v>0.70589645007941759</v>
      </c>
      <c r="O17" s="20">
        <f t="shared" si="4"/>
        <v>0.49914416666666739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24"/>
  <sheetViews>
    <sheetView workbookViewId="0">
      <selection activeCell="Q5" sqref="Q5"/>
    </sheetView>
  </sheetViews>
  <sheetFormatPr defaultRowHeight="15" x14ac:dyDescent="0.25"/>
  <cols>
    <col min="2" max="2" width="10" bestFit="1" customWidth="1"/>
    <col min="12" max="12" width="10" bestFit="1" customWidth="1"/>
  </cols>
  <sheetData>
    <row r="1" spans="1:13" x14ac:dyDescent="0.25">
      <c r="D1" s="13"/>
      <c r="E1" s="13" t="s">
        <v>83</v>
      </c>
    </row>
    <row r="2" spans="1:13" x14ac:dyDescent="0.25">
      <c r="D2" s="13" t="s">
        <v>84</v>
      </c>
      <c r="E2" s="13" t="s">
        <v>85</v>
      </c>
    </row>
    <row r="3" spans="1:13" x14ac:dyDescent="0.25">
      <c r="A3" t="s">
        <v>19</v>
      </c>
      <c r="B3" t="s">
        <v>3</v>
      </c>
    </row>
    <row r="4" spans="1:13" x14ac:dyDescent="0.25">
      <c r="A4">
        <v>1</v>
      </c>
      <c r="B4">
        <v>4492000</v>
      </c>
      <c r="K4" t="s">
        <v>5</v>
      </c>
      <c r="L4" t="s">
        <v>3</v>
      </c>
      <c r="M4" t="s">
        <v>4</v>
      </c>
    </row>
    <row r="5" spans="1:13" x14ac:dyDescent="0.25">
      <c r="A5">
        <v>5</v>
      </c>
      <c r="B5">
        <v>34920000</v>
      </c>
      <c r="K5" t="s">
        <v>6</v>
      </c>
      <c r="L5">
        <v>137300000</v>
      </c>
      <c r="M5">
        <f>(L5+40000000)/20000000</f>
        <v>8.8650000000000002</v>
      </c>
    </row>
    <row r="6" spans="1:13" x14ac:dyDescent="0.25">
      <c r="A6">
        <v>10</v>
      </c>
      <c r="B6">
        <v>79430000</v>
      </c>
      <c r="K6" t="s">
        <v>7</v>
      </c>
      <c r="L6">
        <v>2555000</v>
      </c>
      <c r="M6">
        <f>(L6+40000000)/20000000</f>
        <v>2.1277499999999998</v>
      </c>
    </row>
    <row r="7" spans="1:13" x14ac:dyDescent="0.25">
      <c r="A7">
        <v>20</v>
      </c>
      <c r="B7">
        <v>320600000</v>
      </c>
      <c r="K7" t="s">
        <v>8</v>
      </c>
    </row>
    <row r="8" spans="1:13" x14ac:dyDescent="0.25">
      <c r="K8" t="s">
        <v>17</v>
      </c>
    </row>
    <row r="9" spans="1:13" x14ac:dyDescent="0.25">
      <c r="K9" t="s">
        <v>10</v>
      </c>
    </row>
    <row r="10" spans="1:13" x14ac:dyDescent="0.25">
      <c r="K10" t="s">
        <v>16</v>
      </c>
    </row>
    <row r="11" spans="1:13" x14ac:dyDescent="0.25">
      <c r="K11" t="s">
        <v>15</v>
      </c>
    </row>
    <row r="12" spans="1:13" x14ac:dyDescent="0.25">
      <c r="K12" t="s">
        <v>9</v>
      </c>
    </row>
    <row r="13" spans="1:13" x14ac:dyDescent="0.25">
      <c r="K13" t="s">
        <v>14</v>
      </c>
    </row>
    <row r="14" spans="1:13" x14ac:dyDescent="0.25">
      <c r="K14" t="s">
        <v>18</v>
      </c>
    </row>
    <row r="15" spans="1:13" x14ac:dyDescent="0.25">
      <c r="K15" t="s">
        <v>12</v>
      </c>
    </row>
    <row r="16" spans="1:13" x14ac:dyDescent="0.25">
      <c r="K16" t="s">
        <v>11</v>
      </c>
    </row>
    <row r="17" spans="11:11" x14ac:dyDescent="0.25">
      <c r="K17" t="s">
        <v>13</v>
      </c>
    </row>
    <row r="19" spans="11:11" x14ac:dyDescent="0.25">
      <c r="K19" t="s">
        <v>66</v>
      </c>
    </row>
    <row r="20" spans="11:11" x14ac:dyDescent="0.25">
      <c r="K20" t="s">
        <v>67</v>
      </c>
    </row>
    <row r="21" spans="11:11" x14ac:dyDescent="0.25">
      <c r="K21" t="s">
        <v>68</v>
      </c>
    </row>
    <row r="22" spans="11:11" x14ac:dyDescent="0.25">
      <c r="K22" t="s">
        <v>69</v>
      </c>
    </row>
    <row r="23" spans="11:11" x14ac:dyDescent="0.25">
      <c r="K23" t="s">
        <v>70</v>
      </c>
    </row>
    <row r="24" spans="11:11" x14ac:dyDescent="0.25">
      <c r="K24" t="s">
        <v>71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B2:P19"/>
  <sheetViews>
    <sheetView workbookViewId="0">
      <selection activeCell="A12" sqref="A12:XFD15"/>
    </sheetView>
  </sheetViews>
  <sheetFormatPr defaultRowHeight="15" x14ac:dyDescent="0.25"/>
  <cols>
    <col min="3" max="3" width="15.140625" customWidth="1"/>
    <col min="4" max="4" width="10" bestFit="1" customWidth="1"/>
    <col min="7" max="7" width="10" bestFit="1" customWidth="1"/>
  </cols>
  <sheetData>
    <row r="2" spans="2:16" x14ac:dyDescent="0.25">
      <c r="B2" s="16" t="s">
        <v>905</v>
      </c>
    </row>
    <row r="3" spans="2:16" x14ac:dyDescent="0.25">
      <c r="B3" s="13" t="s">
        <v>276</v>
      </c>
      <c r="C3" s="13" t="s">
        <v>119</v>
      </c>
      <c r="D3" s="13" t="s">
        <v>3</v>
      </c>
      <c r="E3" s="13" t="s">
        <v>257</v>
      </c>
      <c r="F3" s="13" t="s">
        <v>517</v>
      </c>
      <c r="G3" s="13" t="s">
        <v>3</v>
      </c>
      <c r="H3" s="13" t="s">
        <v>257</v>
      </c>
      <c r="I3" s="13" t="s">
        <v>517</v>
      </c>
      <c r="J3" s="13"/>
      <c r="K3" s="13" t="s">
        <v>517</v>
      </c>
      <c r="L3" s="13" t="s">
        <v>517</v>
      </c>
      <c r="M3" s="13" t="s">
        <v>605</v>
      </c>
      <c r="N3" s="13" t="s">
        <v>1</v>
      </c>
      <c r="O3" s="13" t="s">
        <v>274</v>
      </c>
      <c r="P3" s="13" t="s">
        <v>603</v>
      </c>
    </row>
    <row r="4" spans="2:16" x14ac:dyDescent="0.25">
      <c r="B4" t="s">
        <v>906</v>
      </c>
      <c r="C4" t="s">
        <v>900</v>
      </c>
      <c r="D4">
        <v>12920000</v>
      </c>
      <c r="E4">
        <v>2.0583999999999998</v>
      </c>
      <c r="F4">
        <f>(E4*100)/1000</f>
        <v>0.20583999999999997</v>
      </c>
      <c r="G4">
        <v>27850000</v>
      </c>
      <c r="H4">
        <v>2.3570000000000002</v>
      </c>
      <c r="I4">
        <f>(H4*100)/1000</f>
        <v>0.23570000000000002</v>
      </c>
      <c r="K4">
        <v>0.20583999999999997</v>
      </c>
      <c r="L4">
        <v>0.23570000000000002</v>
      </c>
      <c r="M4" s="2">
        <f>AVERAGE(K4:L4)</f>
        <v>0.22076999999999999</v>
      </c>
      <c r="N4">
        <f>STDEV(K4:L4)</f>
        <v>2.1114208486230347E-2</v>
      </c>
      <c r="O4" s="2">
        <f>N4/SQRT(COUNT(K4:L4))</f>
        <v>1.4930000000000025E-2</v>
      </c>
      <c r="P4" t="s">
        <v>301</v>
      </c>
    </row>
    <row r="5" spans="2:16" x14ac:dyDescent="0.25">
      <c r="B5" t="s">
        <v>907</v>
      </c>
      <c r="C5" t="s">
        <v>975</v>
      </c>
      <c r="D5">
        <v>13100000</v>
      </c>
      <c r="E5">
        <v>3.4112499999999999</v>
      </c>
      <c r="F5">
        <f t="shared" ref="F5:F18" si="0">(E5*100)/1000</f>
        <v>0.34112500000000001</v>
      </c>
      <c r="G5">
        <v>29990000</v>
      </c>
      <c r="H5">
        <v>7.63375</v>
      </c>
      <c r="I5">
        <f t="shared" ref="I5:I18" si="1">(H5*100)/1000</f>
        <v>0.76337500000000003</v>
      </c>
      <c r="K5">
        <v>0.34112500000000001</v>
      </c>
      <c r="L5">
        <v>0.76337500000000003</v>
      </c>
      <c r="M5" s="2">
        <f t="shared" ref="M5:M19" si="2">AVERAGE(K5:L5)</f>
        <v>0.55225000000000002</v>
      </c>
      <c r="N5">
        <f t="shared" ref="N5:N19" si="3">STDEV(K5:L5)</f>
        <v>0.29857583835601964</v>
      </c>
      <c r="O5" s="2">
        <f t="shared" ref="O5:O19" si="4">N5/SQRT(COUNT(K5:L5))</f>
        <v>0.21112499999999995</v>
      </c>
      <c r="P5" t="s">
        <v>262</v>
      </c>
    </row>
    <row r="6" spans="2:16" x14ac:dyDescent="0.25">
      <c r="B6" t="s">
        <v>908</v>
      </c>
      <c r="C6" t="s">
        <v>920</v>
      </c>
      <c r="D6">
        <v>12640000</v>
      </c>
      <c r="E6">
        <v>2.0528</v>
      </c>
      <c r="F6">
        <f t="shared" si="0"/>
        <v>0.20527999999999999</v>
      </c>
      <c r="G6">
        <v>8799000</v>
      </c>
      <c r="H6">
        <v>1.9759800000000001</v>
      </c>
      <c r="I6">
        <f t="shared" si="1"/>
        <v>0.19759800000000002</v>
      </c>
      <c r="K6">
        <v>0.20527999999999999</v>
      </c>
      <c r="L6">
        <v>0.19759800000000002</v>
      </c>
      <c r="M6" s="2">
        <f t="shared" si="2"/>
        <v>0.20143900000000001</v>
      </c>
      <c r="N6">
        <f t="shared" si="3"/>
        <v>5.4319942930750346E-3</v>
      </c>
      <c r="O6" s="2">
        <f t="shared" si="4"/>
        <v>3.8409999999999833E-3</v>
      </c>
      <c r="P6" t="s">
        <v>301</v>
      </c>
    </row>
    <row r="7" spans="2:16" x14ac:dyDescent="0.25">
      <c r="B7" t="s">
        <v>587</v>
      </c>
      <c r="C7" t="s">
        <v>921</v>
      </c>
      <c r="D7">
        <v>13630000</v>
      </c>
      <c r="E7">
        <v>2.0726</v>
      </c>
      <c r="F7">
        <f t="shared" si="0"/>
        <v>0.20726</v>
      </c>
      <c r="G7">
        <v>11030000</v>
      </c>
      <c r="H7">
        <v>2.0206</v>
      </c>
      <c r="I7">
        <f t="shared" si="1"/>
        <v>0.20205999999999999</v>
      </c>
      <c r="K7">
        <v>0.20726</v>
      </c>
      <c r="L7">
        <v>0.20205999999999999</v>
      </c>
      <c r="M7" s="2">
        <f t="shared" si="2"/>
        <v>0.20466000000000001</v>
      </c>
      <c r="N7">
        <f t="shared" si="3"/>
        <v>3.6769552621700543E-3</v>
      </c>
      <c r="O7" s="2">
        <f t="shared" si="4"/>
        <v>2.6000000000000051E-3</v>
      </c>
      <c r="P7" t="s">
        <v>301</v>
      </c>
    </row>
    <row r="8" spans="2:16" x14ac:dyDescent="0.25">
      <c r="B8" t="s">
        <v>909</v>
      </c>
      <c r="C8" s="3" t="s">
        <v>922</v>
      </c>
      <c r="D8">
        <v>9499000</v>
      </c>
      <c r="E8">
        <v>1.9899800000000001</v>
      </c>
      <c r="F8">
        <f t="shared" si="0"/>
        <v>0.19899800000000001</v>
      </c>
      <c r="G8">
        <v>13030000</v>
      </c>
      <c r="H8">
        <v>2.0606</v>
      </c>
      <c r="I8">
        <f t="shared" si="1"/>
        <v>0.20605999999999999</v>
      </c>
      <c r="K8">
        <v>0.19899800000000001</v>
      </c>
      <c r="L8">
        <v>0.20605999999999999</v>
      </c>
      <c r="M8" s="2">
        <f t="shared" si="2"/>
        <v>0.20252900000000001</v>
      </c>
      <c r="N8">
        <f t="shared" si="3"/>
        <v>4.9935880887393884E-3</v>
      </c>
      <c r="O8" s="2">
        <f t="shared" si="4"/>
        <v>3.5309999999999925E-3</v>
      </c>
      <c r="P8" t="s">
        <v>111</v>
      </c>
    </row>
    <row r="9" spans="2:16" x14ac:dyDescent="0.25">
      <c r="B9" t="s">
        <v>910</v>
      </c>
      <c r="C9" s="3" t="s">
        <v>923</v>
      </c>
      <c r="D9">
        <v>17950000</v>
      </c>
      <c r="E9">
        <v>2.1589999999999998</v>
      </c>
      <c r="F9">
        <f t="shared" si="0"/>
        <v>0.21589999999999998</v>
      </c>
      <c r="G9">
        <v>10230000</v>
      </c>
      <c r="H9">
        <v>2.0045999999999999</v>
      </c>
      <c r="I9">
        <f t="shared" si="1"/>
        <v>0.20045999999999997</v>
      </c>
      <c r="K9">
        <v>0.21589999999999998</v>
      </c>
      <c r="L9">
        <v>0.20045999999999997</v>
      </c>
      <c r="M9" s="2">
        <f t="shared" si="2"/>
        <v>0.20817999999999998</v>
      </c>
      <c r="N9">
        <f t="shared" si="3"/>
        <v>1.09177287015203E-2</v>
      </c>
      <c r="O9" s="2">
        <f t="shared" si="4"/>
        <v>7.7200000000000038E-3</v>
      </c>
      <c r="P9" t="s">
        <v>111</v>
      </c>
    </row>
    <row r="10" spans="2:16" x14ac:dyDescent="0.25">
      <c r="B10" t="s">
        <v>919</v>
      </c>
      <c r="C10" s="3" t="s">
        <v>924</v>
      </c>
      <c r="D10">
        <v>93450000</v>
      </c>
      <c r="E10">
        <v>3.669</v>
      </c>
      <c r="F10">
        <f t="shared" si="0"/>
        <v>0.3669</v>
      </c>
      <c r="G10">
        <v>56670000</v>
      </c>
      <c r="H10">
        <v>2.9333999999999998</v>
      </c>
      <c r="I10">
        <f t="shared" si="1"/>
        <v>0.29333999999999999</v>
      </c>
      <c r="K10">
        <v>0.3669</v>
      </c>
      <c r="L10">
        <v>0.29333999999999999</v>
      </c>
      <c r="M10" s="2">
        <f t="shared" si="2"/>
        <v>0.33011999999999997</v>
      </c>
      <c r="N10">
        <f t="shared" si="3"/>
        <v>5.2014774824082621E-2</v>
      </c>
      <c r="O10" s="2">
        <f t="shared" si="4"/>
        <v>3.6780000000000132E-2</v>
      </c>
      <c r="P10" t="s">
        <v>111</v>
      </c>
    </row>
    <row r="11" spans="2:16" x14ac:dyDescent="0.25">
      <c r="B11" t="s">
        <v>911</v>
      </c>
      <c r="C11" s="3" t="s">
        <v>925</v>
      </c>
      <c r="D11">
        <v>23620000</v>
      </c>
      <c r="E11">
        <v>13.31</v>
      </c>
      <c r="F11">
        <f t="shared" si="0"/>
        <v>1.331</v>
      </c>
      <c r="G11">
        <v>12660000</v>
      </c>
      <c r="H11">
        <v>7.83</v>
      </c>
      <c r="I11">
        <f t="shared" si="1"/>
        <v>0.78300000000000003</v>
      </c>
      <c r="K11">
        <v>1.331</v>
      </c>
      <c r="L11">
        <v>0.78300000000000003</v>
      </c>
      <c r="M11" s="2">
        <f t="shared" si="2"/>
        <v>1.0569999999999999</v>
      </c>
      <c r="N11">
        <f t="shared" si="3"/>
        <v>0.38749451609022784</v>
      </c>
      <c r="O11" s="2">
        <f t="shared" si="4"/>
        <v>0.27399999999999985</v>
      </c>
      <c r="P11" t="s">
        <v>90</v>
      </c>
    </row>
    <row r="12" spans="2:16" s="29" customFormat="1" x14ac:dyDescent="0.25">
      <c r="B12" s="29" t="s">
        <v>912</v>
      </c>
      <c r="C12" s="31" t="s">
        <v>711</v>
      </c>
      <c r="D12" s="29">
        <v>583300000</v>
      </c>
      <c r="E12" s="29">
        <v>13.465999999999999</v>
      </c>
      <c r="F12" s="29">
        <f t="shared" si="0"/>
        <v>1.3466</v>
      </c>
      <c r="G12" s="29">
        <v>45500000</v>
      </c>
      <c r="H12" s="29">
        <v>2.71</v>
      </c>
      <c r="I12" s="29">
        <f t="shared" si="1"/>
        <v>0.27100000000000002</v>
      </c>
      <c r="K12" s="29">
        <v>1.3466</v>
      </c>
      <c r="L12" s="29">
        <v>0.27100000000000002</v>
      </c>
      <c r="M12" s="30">
        <f t="shared" si="2"/>
        <v>0.80879999999999996</v>
      </c>
      <c r="N12" s="29">
        <f t="shared" si="3"/>
        <v>0.76056405384425052</v>
      </c>
      <c r="O12" s="30">
        <f t="shared" si="4"/>
        <v>0.53779999999999994</v>
      </c>
      <c r="P12" s="29" t="s">
        <v>301</v>
      </c>
    </row>
    <row r="13" spans="2:16" s="29" customFormat="1" x14ac:dyDescent="0.25">
      <c r="B13" s="29" t="s">
        <v>913</v>
      </c>
      <c r="C13" s="29" t="s">
        <v>879</v>
      </c>
      <c r="D13" s="29">
        <v>880000000</v>
      </c>
      <c r="E13" s="29">
        <v>19.399999999999999</v>
      </c>
      <c r="F13" s="29">
        <f t="shared" si="0"/>
        <v>1.9399999999999997</v>
      </c>
      <c r="G13" s="29">
        <v>987000000</v>
      </c>
      <c r="H13" s="29">
        <v>21.54</v>
      </c>
      <c r="I13" s="29">
        <f t="shared" si="1"/>
        <v>2.1539999999999999</v>
      </c>
      <c r="K13" s="29">
        <v>1.9399999999999997</v>
      </c>
      <c r="L13" s="29">
        <v>2.1539999999999999</v>
      </c>
      <c r="M13" s="30">
        <f t="shared" si="2"/>
        <v>2.0469999999999997</v>
      </c>
      <c r="N13" s="29">
        <f t="shared" si="3"/>
        <v>0.1513208511739213</v>
      </c>
      <c r="O13" s="30">
        <f t="shared" si="4"/>
        <v>0.10700000000000008</v>
      </c>
      <c r="P13" s="29" t="s">
        <v>301</v>
      </c>
    </row>
    <row r="14" spans="2:16" s="29" customFormat="1" x14ac:dyDescent="0.25">
      <c r="B14" s="29" t="s">
        <v>914</v>
      </c>
      <c r="C14" s="29" t="s">
        <v>1121</v>
      </c>
      <c r="D14" s="29">
        <v>3402000</v>
      </c>
      <c r="E14" s="29">
        <v>1.8680399999999999</v>
      </c>
      <c r="F14" s="29">
        <f t="shared" si="0"/>
        <v>0.186804</v>
      </c>
      <c r="G14" s="29">
        <v>9956000</v>
      </c>
      <c r="H14" s="29">
        <v>1.99912</v>
      </c>
      <c r="I14" s="29">
        <f t="shared" si="1"/>
        <v>0.19991200000000001</v>
      </c>
      <c r="K14" s="29">
        <v>0.186804</v>
      </c>
      <c r="L14" s="29">
        <v>0.19991200000000001</v>
      </c>
      <c r="M14" s="30">
        <f t="shared" si="2"/>
        <v>0.193358</v>
      </c>
      <c r="N14" s="29">
        <f t="shared" si="3"/>
        <v>9.2687556877932703E-3</v>
      </c>
      <c r="O14" s="30">
        <f t="shared" si="4"/>
        <v>6.5540000000000034E-3</v>
      </c>
      <c r="P14" s="29" t="s">
        <v>301</v>
      </c>
    </row>
    <row r="15" spans="2:16" s="29" customFormat="1" x14ac:dyDescent="0.25">
      <c r="B15" s="29" t="s">
        <v>915</v>
      </c>
      <c r="C15" s="29" t="s">
        <v>223</v>
      </c>
      <c r="D15" s="29">
        <v>10330000</v>
      </c>
      <c r="E15" s="29">
        <v>2.0066000000000002</v>
      </c>
      <c r="F15" s="29">
        <f t="shared" si="0"/>
        <v>0.20066000000000003</v>
      </c>
      <c r="G15" s="29">
        <v>15720000</v>
      </c>
      <c r="H15" s="29">
        <v>2.1143999999999998</v>
      </c>
      <c r="I15" s="29">
        <f t="shared" si="1"/>
        <v>0.21143999999999999</v>
      </c>
      <c r="K15" s="29">
        <v>0.20066000000000003</v>
      </c>
      <c r="L15" s="29">
        <v>0.21143999999999999</v>
      </c>
      <c r="M15" s="30">
        <f t="shared" si="2"/>
        <v>0.20605000000000001</v>
      </c>
      <c r="N15" s="29">
        <f t="shared" si="3"/>
        <v>7.6226111011909519E-3</v>
      </c>
      <c r="O15" s="30">
        <f t="shared" si="4"/>
        <v>5.3899999999999781E-3</v>
      </c>
      <c r="P15" s="29" t="s">
        <v>111</v>
      </c>
    </row>
    <row r="16" spans="2:16" x14ac:dyDescent="0.25">
      <c r="B16" t="s">
        <v>916</v>
      </c>
      <c r="C16" t="s">
        <v>926</v>
      </c>
      <c r="D16">
        <v>4411000</v>
      </c>
      <c r="E16">
        <v>1.88822</v>
      </c>
      <c r="F16">
        <f t="shared" si="0"/>
        <v>0.18882199999999999</v>
      </c>
      <c r="G16">
        <v>2313000</v>
      </c>
      <c r="H16">
        <v>1.84626</v>
      </c>
      <c r="I16">
        <f t="shared" si="1"/>
        <v>0.18462600000000001</v>
      </c>
      <c r="K16">
        <v>0.18882199999999999</v>
      </c>
      <c r="L16">
        <v>0.18462600000000001</v>
      </c>
      <c r="M16" s="2">
        <f t="shared" si="2"/>
        <v>0.186724</v>
      </c>
      <c r="N16">
        <f t="shared" si="3"/>
        <v>2.9670200538587377E-3</v>
      </c>
      <c r="O16" s="2">
        <f t="shared" si="4"/>
        <v>2.0979999999999888E-3</v>
      </c>
      <c r="P16" t="s">
        <v>111</v>
      </c>
    </row>
    <row r="17" spans="2:16" x14ac:dyDescent="0.25">
      <c r="B17" t="s">
        <v>917</v>
      </c>
      <c r="C17" t="s">
        <v>927</v>
      </c>
      <c r="D17">
        <v>3978000</v>
      </c>
      <c r="E17">
        <v>1.8795599999999999</v>
      </c>
      <c r="F17">
        <f t="shared" si="0"/>
        <v>0.18795599999999998</v>
      </c>
      <c r="G17">
        <v>5455000</v>
      </c>
      <c r="H17">
        <v>1.9091</v>
      </c>
      <c r="I17">
        <f t="shared" si="1"/>
        <v>0.19091</v>
      </c>
      <c r="K17">
        <v>0.18795599999999998</v>
      </c>
      <c r="L17">
        <v>0.19091</v>
      </c>
      <c r="M17" s="2">
        <f t="shared" si="2"/>
        <v>0.18943299999999999</v>
      </c>
      <c r="N17">
        <f t="shared" si="3"/>
        <v>2.0887934316250701E-3</v>
      </c>
      <c r="O17" s="2">
        <f t="shared" si="4"/>
        <v>1.4770000000000061E-3</v>
      </c>
      <c r="P17" t="s">
        <v>111</v>
      </c>
    </row>
    <row r="18" spans="2:16" x14ac:dyDescent="0.25">
      <c r="B18" t="s">
        <v>918</v>
      </c>
      <c r="C18" t="s">
        <v>928</v>
      </c>
      <c r="D18">
        <v>21870000</v>
      </c>
      <c r="E18">
        <v>7.586724666666667</v>
      </c>
      <c r="F18">
        <f t="shared" si="0"/>
        <v>0.75867246666666666</v>
      </c>
      <c r="G18">
        <v>15470000</v>
      </c>
      <c r="H18">
        <v>5.4533913333333333</v>
      </c>
      <c r="I18">
        <f t="shared" si="1"/>
        <v>0.54533913333333328</v>
      </c>
      <c r="K18">
        <v>0.75867246666666666</v>
      </c>
      <c r="L18">
        <v>0.54533913333333328</v>
      </c>
      <c r="M18" s="2">
        <f t="shared" si="2"/>
        <v>0.65200579999999997</v>
      </c>
      <c r="N18">
        <f t="shared" si="3"/>
        <v>0.15084944665313005</v>
      </c>
      <c r="O18" s="2">
        <f t="shared" si="4"/>
        <v>0.10666666666666659</v>
      </c>
      <c r="P18" t="s">
        <v>258</v>
      </c>
    </row>
    <row r="19" spans="2:16" x14ac:dyDescent="0.25">
      <c r="C19" s="18" t="s">
        <v>439</v>
      </c>
      <c r="D19" s="18"/>
      <c r="E19" s="18"/>
      <c r="F19" s="18">
        <f>SUM(F4:F18)</f>
        <v>7.8818174666666669</v>
      </c>
      <c r="G19" s="18"/>
      <c r="H19" s="18"/>
      <c r="I19" s="18">
        <f>SUM(I4:I18)</f>
        <v>6.6388201333333319</v>
      </c>
      <c r="J19" s="18"/>
      <c r="K19" s="18">
        <v>7.8818174666666669</v>
      </c>
      <c r="L19" s="18">
        <v>6.6388201333333319</v>
      </c>
      <c r="M19" s="18">
        <f t="shared" si="2"/>
        <v>7.2603187999999994</v>
      </c>
      <c r="N19" s="18">
        <f t="shared" si="3"/>
        <v>0.87893184339679664</v>
      </c>
      <c r="O19" s="25">
        <f t="shared" si="4"/>
        <v>0.62149866666666753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B2:Q11"/>
  <sheetViews>
    <sheetView workbookViewId="0">
      <selection activeCell="A10" sqref="A10:XFD10"/>
    </sheetView>
  </sheetViews>
  <sheetFormatPr defaultRowHeight="15" x14ac:dyDescent="0.25"/>
  <cols>
    <col min="4" max="4" width="10" bestFit="1" customWidth="1"/>
    <col min="7" max="7" width="10" bestFit="1" customWidth="1"/>
  </cols>
  <sheetData>
    <row r="2" spans="2:17" x14ac:dyDescent="0.25">
      <c r="B2" s="16" t="s">
        <v>929</v>
      </c>
    </row>
    <row r="4" spans="2:17" x14ac:dyDescent="0.25">
      <c r="B4" s="13" t="s">
        <v>276</v>
      </c>
      <c r="C4" s="13" t="s">
        <v>119</v>
      </c>
      <c r="D4" s="13" t="s">
        <v>3</v>
      </c>
      <c r="E4" s="13" t="s">
        <v>257</v>
      </c>
      <c r="F4" s="13" t="s">
        <v>517</v>
      </c>
      <c r="G4" s="13" t="s">
        <v>3</v>
      </c>
      <c r="H4" s="13" t="s">
        <v>257</v>
      </c>
      <c r="I4" s="13" t="s">
        <v>517</v>
      </c>
      <c r="J4" s="13"/>
      <c r="K4" s="13" t="s">
        <v>517</v>
      </c>
      <c r="L4" s="13" t="s">
        <v>517</v>
      </c>
      <c r="M4" s="13" t="s">
        <v>605</v>
      </c>
      <c r="N4" s="13" t="s">
        <v>1</v>
      </c>
      <c r="O4" s="13" t="s">
        <v>274</v>
      </c>
      <c r="P4" s="13" t="s">
        <v>603</v>
      </c>
      <c r="Q4" s="13"/>
    </row>
    <row r="5" spans="2:17" x14ac:dyDescent="0.25">
      <c r="B5" t="s">
        <v>939</v>
      </c>
      <c r="C5" t="s">
        <v>379</v>
      </c>
      <c r="D5">
        <v>1320000</v>
      </c>
      <c r="E5">
        <v>3.1320000000000001</v>
      </c>
      <c r="F5">
        <f t="shared" ref="F5:F10" si="0">(E5*100)/1000</f>
        <v>0.31319999999999998</v>
      </c>
      <c r="G5">
        <v>22330000</v>
      </c>
      <c r="H5">
        <v>5.2329999999999997</v>
      </c>
      <c r="I5">
        <f t="shared" ref="I5:I10" si="1">(H5*100)/1000</f>
        <v>0.52329999999999999</v>
      </c>
      <c r="K5">
        <v>0.31319999999999998</v>
      </c>
      <c r="L5">
        <v>0.52329999999999999</v>
      </c>
      <c r="M5" s="2">
        <f>AVERAGE(K5:L5)</f>
        <v>0.41825000000000001</v>
      </c>
      <c r="N5">
        <f>STDEV(K5:L5)</f>
        <v>0.14856313472729354</v>
      </c>
      <c r="O5" s="2">
        <f>N5/SQRT(COUNT(K5:L5))</f>
        <v>0.10504999999999994</v>
      </c>
      <c r="P5" t="s">
        <v>380</v>
      </c>
    </row>
    <row r="6" spans="2:17" x14ac:dyDescent="0.25">
      <c r="B6" t="s">
        <v>930</v>
      </c>
      <c r="C6" t="s">
        <v>899</v>
      </c>
      <c r="D6">
        <v>10060000</v>
      </c>
      <c r="E6">
        <v>2.2574999999999998</v>
      </c>
      <c r="F6">
        <f t="shared" si="0"/>
        <v>0.22574999999999998</v>
      </c>
      <c r="G6">
        <v>9600000</v>
      </c>
      <c r="H6">
        <v>2.2000000000000002</v>
      </c>
      <c r="I6">
        <f t="shared" si="1"/>
        <v>0.22000000000000003</v>
      </c>
      <c r="K6">
        <v>0.22574999999999998</v>
      </c>
      <c r="L6">
        <v>0.22000000000000003</v>
      </c>
      <c r="M6" s="2">
        <f t="shared" ref="M6:M11" si="2">AVERAGE(K6:L6)</f>
        <v>0.22287499999999999</v>
      </c>
      <c r="N6">
        <f t="shared" ref="N6:N11" si="3">STDEV(K6:L6)</f>
        <v>4.065863991822613E-3</v>
      </c>
      <c r="O6" s="2">
        <f t="shared" ref="O6:O11" si="4">N6/SQRT(COUNT(K6:L6))</f>
        <v>2.8749999999999748E-3</v>
      </c>
      <c r="P6" t="s">
        <v>260</v>
      </c>
    </row>
    <row r="7" spans="2:17" x14ac:dyDescent="0.25">
      <c r="B7" t="s">
        <v>931</v>
      </c>
      <c r="C7" t="s">
        <v>975</v>
      </c>
      <c r="D7">
        <v>7013000</v>
      </c>
      <c r="E7">
        <v>1.8895</v>
      </c>
      <c r="F7">
        <f t="shared" si="0"/>
        <v>0.18894999999999998</v>
      </c>
      <c r="G7">
        <v>4564000</v>
      </c>
      <c r="H7">
        <v>1.27725</v>
      </c>
      <c r="I7">
        <f t="shared" si="1"/>
        <v>0.12772500000000001</v>
      </c>
      <c r="K7">
        <v>0.18894999999999998</v>
      </c>
      <c r="L7">
        <v>0.12772500000000001</v>
      </c>
      <c r="M7" s="2">
        <f t="shared" si="2"/>
        <v>0.15833749999999999</v>
      </c>
      <c r="N7">
        <f t="shared" si="3"/>
        <v>4.329261267814636E-2</v>
      </c>
      <c r="O7" s="2">
        <f t="shared" si="4"/>
        <v>3.061249999999999E-2</v>
      </c>
      <c r="P7" t="s">
        <v>262</v>
      </c>
    </row>
    <row r="8" spans="2:17" x14ac:dyDescent="0.25">
      <c r="B8" t="s">
        <v>932</v>
      </c>
      <c r="C8" t="s">
        <v>253</v>
      </c>
      <c r="D8">
        <v>11000000</v>
      </c>
      <c r="E8">
        <v>2.02</v>
      </c>
      <c r="F8">
        <f t="shared" si="0"/>
        <v>0.20200000000000001</v>
      </c>
      <c r="G8">
        <v>15880000</v>
      </c>
      <c r="H8">
        <v>2.1175999999999999</v>
      </c>
      <c r="I8">
        <f t="shared" si="1"/>
        <v>0.21176</v>
      </c>
      <c r="K8">
        <v>0.20200000000000001</v>
      </c>
      <c r="L8">
        <v>0.21176</v>
      </c>
      <c r="M8" s="2">
        <f t="shared" si="2"/>
        <v>0.20688000000000001</v>
      </c>
      <c r="N8">
        <f t="shared" si="3"/>
        <v>6.9013621843806976E-3</v>
      </c>
      <c r="O8" s="2">
        <f t="shared" si="4"/>
        <v>4.8799999999999955E-3</v>
      </c>
      <c r="P8" t="s">
        <v>111</v>
      </c>
    </row>
    <row r="9" spans="2:17" x14ac:dyDescent="0.25">
      <c r="B9" t="s">
        <v>919</v>
      </c>
      <c r="C9" t="s">
        <v>803</v>
      </c>
      <c r="D9">
        <v>44640000</v>
      </c>
      <c r="E9">
        <v>2.6928000000000001</v>
      </c>
      <c r="F9">
        <f t="shared" si="0"/>
        <v>0.26928000000000002</v>
      </c>
      <c r="G9">
        <v>56430000</v>
      </c>
      <c r="H9">
        <v>2.9285999999999999</v>
      </c>
      <c r="I9">
        <f t="shared" si="1"/>
        <v>0.29286000000000001</v>
      </c>
      <c r="K9">
        <v>0.26928000000000002</v>
      </c>
      <c r="L9">
        <v>0.29286000000000001</v>
      </c>
      <c r="M9" s="2">
        <f t="shared" si="2"/>
        <v>0.28107000000000004</v>
      </c>
      <c r="N9">
        <f t="shared" si="3"/>
        <v>1.6673577900378784E-2</v>
      </c>
      <c r="O9" s="2">
        <f t="shared" si="4"/>
        <v>1.1789999999999995E-2</v>
      </c>
      <c r="P9" t="s">
        <v>111</v>
      </c>
    </row>
    <row r="10" spans="2:17" s="29" customFormat="1" x14ac:dyDescent="0.25">
      <c r="B10" s="29" t="s">
        <v>933</v>
      </c>
      <c r="C10" s="29" t="s">
        <v>223</v>
      </c>
      <c r="D10" s="29">
        <v>297300000</v>
      </c>
      <c r="E10" s="29">
        <v>7.7460000000000004</v>
      </c>
      <c r="F10" s="29">
        <f t="shared" si="0"/>
        <v>0.77460000000000007</v>
      </c>
      <c r="G10" s="29">
        <v>423100000</v>
      </c>
      <c r="H10" s="29">
        <v>10.262</v>
      </c>
      <c r="I10" s="29">
        <f t="shared" si="1"/>
        <v>1.0262</v>
      </c>
      <c r="K10" s="29">
        <v>0.77460000000000007</v>
      </c>
      <c r="L10" s="29">
        <v>1.0262</v>
      </c>
      <c r="M10" s="30">
        <f t="shared" si="2"/>
        <v>0.90040000000000009</v>
      </c>
      <c r="N10" s="29">
        <f t="shared" si="3"/>
        <v>0.1779080661465352</v>
      </c>
      <c r="O10" s="30">
        <f t="shared" si="4"/>
        <v>0.12579999999999988</v>
      </c>
      <c r="P10" s="29" t="s">
        <v>111</v>
      </c>
    </row>
    <row r="11" spans="2:17" x14ac:dyDescent="0.25">
      <c r="C11" s="19" t="s">
        <v>439</v>
      </c>
      <c r="D11" s="19"/>
      <c r="E11" s="19"/>
      <c r="F11" s="19">
        <f>SUM(F5:F10)</f>
        <v>1.9737800000000001</v>
      </c>
      <c r="G11" s="19"/>
      <c r="H11" s="19"/>
      <c r="I11" s="19">
        <f>SUM(I5:I10)</f>
        <v>2.4018449999999998</v>
      </c>
      <c r="J11" s="19"/>
      <c r="K11" s="19">
        <v>1.9737800000000001</v>
      </c>
      <c r="L11" s="19">
        <v>2.4018449999999998</v>
      </c>
      <c r="M11" s="20">
        <f t="shared" si="2"/>
        <v>2.1878124999999997</v>
      </c>
      <c r="N11" s="19">
        <f t="shared" si="3"/>
        <v>0.30268766428861926</v>
      </c>
      <c r="O11" s="20">
        <f t="shared" si="4"/>
        <v>0.21403249999999985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B2:Q16"/>
  <sheetViews>
    <sheetView workbookViewId="0">
      <selection activeCell="A15" sqref="A15:XFD15"/>
    </sheetView>
  </sheetViews>
  <sheetFormatPr defaultRowHeight="15" x14ac:dyDescent="0.25"/>
  <cols>
    <col min="3" max="3" width="12.5703125" customWidth="1"/>
    <col min="4" max="4" width="10" bestFit="1" customWidth="1"/>
    <col min="6" max="7" width="10" bestFit="1" customWidth="1"/>
  </cols>
  <sheetData>
    <row r="2" spans="2:17" x14ac:dyDescent="0.25">
      <c r="B2" s="21" t="s">
        <v>934</v>
      </c>
    </row>
    <row r="4" spans="2:17" x14ac:dyDescent="0.25">
      <c r="B4" s="13" t="s">
        <v>276</v>
      </c>
      <c r="C4" s="13" t="s">
        <v>119</v>
      </c>
      <c r="D4" s="13" t="s">
        <v>3</v>
      </c>
      <c r="E4" s="13" t="s">
        <v>257</v>
      </c>
      <c r="F4" s="13" t="s">
        <v>517</v>
      </c>
      <c r="G4" s="13" t="s">
        <v>3</v>
      </c>
      <c r="H4" s="13" t="s">
        <v>257</v>
      </c>
      <c r="I4" s="13" t="s">
        <v>517</v>
      </c>
      <c r="J4" s="13"/>
      <c r="K4" s="13" t="s">
        <v>517</v>
      </c>
      <c r="L4" s="13" t="s">
        <v>517</v>
      </c>
      <c r="M4" s="13" t="s">
        <v>605</v>
      </c>
      <c r="N4" s="13" t="s">
        <v>1</v>
      </c>
      <c r="O4" s="13" t="s">
        <v>274</v>
      </c>
      <c r="P4" s="13" t="s">
        <v>603</v>
      </c>
      <c r="Q4" s="13"/>
    </row>
    <row r="5" spans="2:17" x14ac:dyDescent="0.25">
      <c r="B5" t="s">
        <v>939</v>
      </c>
      <c r="C5" t="s">
        <v>379</v>
      </c>
      <c r="D5">
        <v>89290000</v>
      </c>
      <c r="E5">
        <v>11.929</v>
      </c>
      <c r="F5">
        <f>(E5*100)/1000</f>
        <v>1.1929000000000001</v>
      </c>
      <c r="G5">
        <v>40320000</v>
      </c>
      <c r="H5">
        <v>7.032</v>
      </c>
      <c r="I5">
        <f>(H5*100)/1000</f>
        <v>0.70320000000000005</v>
      </c>
      <c r="K5">
        <v>1.1929000000000001</v>
      </c>
      <c r="L5">
        <v>0.70320000000000005</v>
      </c>
      <c r="M5" s="2">
        <f>AVERAGE(K5:L5)</f>
        <v>0.94805000000000006</v>
      </c>
      <c r="N5">
        <f>STDEV(K5:L5)</f>
        <v>0.34627019074705273</v>
      </c>
      <c r="O5" s="2">
        <f>N5/SQRT(COUNT(K5:L5))</f>
        <v>0.24485000000000026</v>
      </c>
      <c r="P5" t="s">
        <v>380</v>
      </c>
    </row>
    <row r="6" spans="2:17" x14ac:dyDescent="0.25">
      <c r="B6" t="s">
        <v>935</v>
      </c>
      <c r="C6" t="s">
        <v>25</v>
      </c>
      <c r="D6">
        <v>16160000</v>
      </c>
      <c r="E6">
        <v>1.4039999999999999</v>
      </c>
      <c r="F6">
        <f t="shared" ref="F6:F15" si="0">(E6*100)/1000</f>
        <v>0.14039999999999997</v>
      </c>
      <c r="G6">
        <v>22310000</v>
      </c>
      <c r="H6">
        <v>1.55775</v>
      </c>
      <c r="I6">
        <f t="shared" ref="I6:I15" si="1">(H6*100)/1000</f>
        <v>0.155775</v>
      </c>
      <c r="K6">
        <v>0.14039999999999997</v>
      </c>
      <c r="L6">
        <v>0.155775</v>
      </c>
      <c r="M6" s="2">
        <f t="shared" ref="M6:M16" si="2">AVERAGE(K6:L6)</f>
        <v>0.14808749999999998</v>
      </c>
      <c r="N6">
        <f t="shared" ref="N6:N16" si="3">STDEV(K6:L6)</f>
        <v>1.0871766760743187E-2</v>
      </c>
      <c r="O6" s="2">
        <f t="shared" ref="O6:O16" si="4">N6/SQRT(COUNT(K6:L6))</f>
        <v>7.6875000000000129E-3</v>
      </c>
      <c r="P6" t="s">
        <v>414</v>
      </c>
    </row>
    <row r="7" spans="2:17" x14ac:dyDescent="0.25">
      <c r="B7" t="s">
        <v>941</v>
      </c>
      <c r="C7" t="s">
        <v>899</v>
      </c>
      <c r="D7">
        <v>29920000</v>
      </c>
      <c r="E7">
        <v>4.74</v>
      </c>
      <c r="F7">
        <f t="shared" si="0"/>
        <v>0.47399999999999998</v>
      </c>
      <c r="G7">
        <v>52010000</v>
      </c>
      <c r="H7">
        <v>7.5012499999999998</v>
      </c>
      <c r="I7">
        <f t="shared" si="1"/>
        <v>0.75012500000000004</v>
      </c>
      <c r="K7">
        <v>0.47399999999999998</v>
      </c>
      <c r="L7">
        <v>0.75012500000000004</v>
      </c>
      <c r="M7" s="2">
        <f t="shared" si="2"/>
        <v>0.61206249999999995</v>
      </c>
      <c r="N7">
        <f t="shared" si="3"/>
        <v>0.19524985995513583</v>
      </c>
      <c r="O7" s="2">
        <f t="shared" si="4"/>
        <v>0.13806250000000028</v>
      </c>
      <c r="P7" t="s">
        <v>260</v>
      </c>
    </row>
    <row r="8" spans="2:17" x14ac:dyDescent="0.25">
      <c r="B8" t="s">
        <v>940</v>
      </c>
      <c r="C8" t="s">
        <v>90</v>
      </c>
      <c r="D8">
        <v>21010000</v>
      </c>
      <c r="E8">
        <v>12.005000000000001</v>
      </c>
      <c r="F8">
        <f t="shared" si="0"/>
        <v>1.2004999999999999</v>
      </c>
      <c r="G8">
        <v>24750000</v>
      </c>
      <c r="H8">
        <v>13.875</v>
      </c>
      <c r="I8">
        <f t="shared" si="1"/>
        <v>1.3875</v>
      </c>
      <c r="K8">
        <v>1.2004999999999999</v>
      </c>
      <c r="L8">
        <v>1.3875</v>
      </c>
      <c r="M8" s="2">
        <f t="shared" si="2"/>
        <v>1.294</v>
      </c>
      <c r="N8">
        <f t="shared" si="3"/>
        <v>0.13222896808188442</v>
      </c>
      <c r="O8" s="2">
        <f t="shared" si="4"/>
        <v>9.3500000000000014E-2</v>
      </c>
      <c r="P8" t="s">
        <v>90</v>
      </c>
    </row>
    <row r="9" spans="2:17" x14ac:dyDescent="0.25">
      <c r="B9" t="s">
        <v>942</v>
      </c>
      <c r="C9" t="s">
        <v>978</v>
      </c>
      <c r="D9">
        <v>11200000</v>
      </c>
      <c r="E9">
        <v>2.9362499999999998</v>
      </c>
      <c r="F9">
        <f t="shared" si="0"/>
        <v>0.29362500000000002</v>
      </c>
      <c r="G9">
        <v>10210000</v>
      </c>
      <c r="H9">
        <v>2.6887500000000002</v>
      </c>
      <c r="I9">
        <f t="shared" si="1"/>
        <v>0.26887499999999998</v>
      </c>
      <c r="K9">
        <v>0.29362500000000002</v>
      </c>
      <c r="L9">
        <v>0.26887499999999998</v>
      </c>
      <c r="M9" s="2">
        <f t="shared" si="2"/>
        <v>0.28125</v>
      </c>
      <c r="N9">
        <f t="shared" si="3"/>
        <v>1.7500892834367086E-2</v>
      </c>
      <c r="O9" s="2">
        <f t="shared" si="4"/>
        <v>1.2375000000000025E-2</v>
      </c>
      <c r="P9" t="s">
        <v>262</v>
      </c>
    </row>
    <row r="10" spans="2:17" x14ac:dyDescent="0.25">
      <c r="B10" t="s">
        <v>623</v>
      </c>
      <c r="C10" t="s">
        <v>975</v>
      </c>
      <c r="D10">
        <v>19020000</v>
      </c>
      <c r="E10">
        <v>4.8912500000000003</v>
      </c>
      <c r="F10">
        <f t="shared" si="0"/>
        <v>0.48912500000000003</v>
      </c>
      <c r="G10">
        <v>22110000</v>
      </c>
      <c r="H10">
        <v>5.6637500000000003</v>
      </c>
      <c r="I10">
        <f t="shared" si="1"/>
        <v>0.56637499999999996</v>
      </c>
      <c r="K10">
        <v>0.48912500000000003</v>
      </c>
      <c r="L10">
        <v>0.56637499999999996</v>
      </c>
      <c r="M10" s="2">
        <f t="shared" si="2"/>
        <v>0.52774999999999994</v>
      </c>
      <c r="N10">
        <f t="shared" si="3"/>
        <v>5.4623998846660748E-2</v>
      </c>
      <c r="O10" s="2">
        <f t="shared" si="4"/>
        <v>3.8624999999999965E-2</v>
      </c>
      <c r="P10" t="s">
        <v>262</v>
      </c>
    </row>
    <row r="11" spans="2:17" x14ac:dyDescent="0.25">
      <c r="B11" t="s">
        <v>943</v>
      </c>
      <c r="C11" s="3" t="s">
        <v>944</v>
      </c>
      <c r="D11">
        <v>3210000</v>
      </c>
      <c r="E11">
        <v>1.8642000000000001</v>
      </c>
      <c r="F11">
        <f t="shared" si="0"/>
        <v>0.18642</v>
      </c>
      <c r="G11">
        <v>6437000</v>
      </c>
      <c r="H11">
        <v>1.9287399999999999</v>
      </c>
      <c r="I11">
        <f t="shared" si="1"/>
        <v>0.19287399999999999</v>
      </c>
      <c r="K11">
        <v>0.18642</v>
      </c>
      <c r="L11">
        <v>0.19287399999999999</v>
      </c>
      <c r="M11" s="2">
        <f t="shared" si="2"/>
        <v>0.18964700000000001</v>
      </c>
      <c r="N11">
        <f t="shared" si="3"/>
        <v>4.563667165777969E-3</v>
      </c>
      <c r="O11" s="2">
        <f t="shared" si="4"/>
        <v>3.2269999999999938E-3</v>
      </c>
      <c r="P11" t="s">
        <v>301</v>
      </c>
    </row>
    <row r="12" spans="2:17" x14ac:dyDescent="0.25">
      <c r="B12" t="s">
        <v>919</v>
      </c>
      <c r="C12" t="s">
        <v>803</v>
      </c>
      <c r="D12">
        <v>102600000</v>
      </c>
      <c r="E12">
        <v>3.8519999999999999</v>
      </c>
      <c r="F12">
        <f t="shared" si="0"/>
        <v>0.38519999999999999</v>
      </c>
      <c r="G12">
        <v>53960000</v>
      </c>
      <c r="H12">
        <v>2.8792</v>
      </c>
      <c r="I12">
        <f t="shared" si="1"/>
        <v>0.28792000000000001</v>
      </c>
      <c r="K12">
        <v>0.38519999999999999</v>
      </c>
      <c r="L12">
        <v>0.28792000000000001</v>
      </c>
      <c r="M12" s="2">
        <f t="shared" si="2"/>
        <v>0.33655999999999997</v>
      </c>
      <c r="N12">
        <f t="shared" si="3"/>
        <v>6.8787347673827715E-2</v>
      </c>
      <c r="O12" s="2">
        <f t="shared" si="4"/>
        <v>4.8640000000000259E-2</v>
      </c>
      <c r="P12" t="s">
        <v>111</v>
      </c>
    </row>
    <row r="13" spans="2:17" x14ac:dyDescent="0.25">
      <c r="B13" t="s">
        <v>936</v>
      </c>
      <c r="C13" t="s">
        <v>979</v>
      </c>
      <c r="D13">
        <v>27950000</v>
      </c>
      <c r="E13">
        <v>2.359</v>
      </c>
      <c r="F13">
        <f t="shared" si="0"/>
        <v>0.2359</v>
      </c>
      <c r="G13">
        <v>32450000</v>
      </c>
      <c r="H13">
        <v>2.4489999999999998</v>
      </c>
      <c r="I13">
        <f t="shared" si="1"/>
        <v>0.24489999999999998</v>
      </c>
      <c r="K13">
        <v>0.2359</v>
      </c>
      <c r="L13">
        <v>0.24489999999999998</v>
      </c>
      <c r="M13" s="2">
        <f t="shared" si="2"/>
        <v>0.2404</v>
      </c>
      <c r="N13">
        <f t="shared" si="3"/>
        <v>6.3639610306789138E-3</v>
      </c>
      <c r="O13" s="2">
        <f t="shared" si="4"/>
        <v>4.4999999999999901E-3</v>
      </c>
      <c r="P13" t="s">
        <v>111</v>
      </c>
    </row>
    <row r="14" spans="2:17" x14ac:dyDescent="0.25">
      <c r="B14" t="s">
        <v>937</v>
      </c>
      <c r="C14" t="s">
        <v>434</v>
      </c>
      <c r="D14">
        <v>14910000</v>
      </c>
      <c r="E14">
        <v>8.9550000000000001</v>
      </c>
      <c r="F14">
        <f t="shared" si="0"/>
        <v>0.89549999999999996</v>
      </c>
      <c r="G14">
        <v>22120000</v>
      </c>
      <c r="H14">
        <v>12.56</v>
      </c>
      <c r="I14">
        <f t="shared" si="1"/>
        <v>1.256</v>
      </c>
      <c r="K14">
        <v>0.89549999999999996</v>
      </c>
      <c r="L14">
        <v>1.256</v>
      </c>
      <c r="M14" s="2">
        <f t="shared" si="2"/>
        <v>1.07575</v>
      </c>
      <c r="N14">
        <f t="shared" si="3"/>
        <v>0.25491199461775027</v>
      </c>
      <c r="O14" s="2">
        <f t="shared" si="4"/>
        <v>0.18024999999999991</v>
      </c>
      <c r="P14" t="s">
        <v>90</v>
      </c>
    </row>
    <row r="15" spans="2:17" s="29" customFormat="1" x14ac:dyDescent="0.25">
      <c r="B15" s="29" t="s">
        <v>938</v>
      </c>
      <c r="C15" s="29" t="s">
        <v>927</v>
      </c>
      <c r="D15" s="29">
        <v>412600000</v>
      </c>
      <c r="E15" s="29">
        <v>10.052</v>
      </c>
      <c r="F15" s="29">
        <f t="shared" si="0"/>
        <v>1.0051999999999999</v>
      </c>
      <c r="G15" s="29">
        <v>377200000</v>
      </c>
      <c r="H15" s="29">
        <v>9.3439999999999994</v>
      </c>
      <c r="I15" s="29">
        <f t="shared" si="1"/>
        <v>0.93440000000000001</v>
      </c>
      <c r="K15" s="29">
        <v>1.0051999999999999</v>
      </c>
      <c r="L15" s="29">
        <v>0.93440000000000001</v>
      </c>
      <c r="M15" s="30">
        <f t="shared" si="2"/>
        <v>0.9698</v>
      </c>
      <c r="N15" s="29">
        <f t="shared" si="3"/>
        <v>5.0063160108007466E-2</v>
      </c>
      <c r="O15" s="30">
        <f t="shared" si="4"/>
        <v>3.5399999999999932E-2</v>
      </c>
      <c r="P15" s="29" t="s">
        <v>111</v>
      </c>
    </row>
    <row r="16" spans="2:17" x14ac:dyDescent="0.25">
      <c r="C16" s="19" t="s">
        <v>439</v>
      </c>
      <c r="D16" s="19"/>
      <c r="E16" s="19"/>
      <c r="F16" s="19">
        <f>SUM(F5:F15)</f>
        <v>6.4987700000000004</v>
      </c>
      <c r="G16" s="19"/>
      <c r="H16" s="19"/>
      <c r="I16" s="19">
        <f>SUM(I5:I15)</f>
        <v>6.7479440000000004</v>
      </c>
      <c r="J16" s="19"/>
      <c r="K16" s="19">
        <v>6.4987700000000004</v>
      </c>
      <c r="L16" s="19">
        <v>6.7479440000000004</v>
      </c>
      <c r="M16" s="20">
        <f t="shared" si="2"/>
        <v>6.6233570000000004</v>
      </c>
      <c r="N16" s="19">
        <f t="shared" si="3"/>
        <v>0.17619262509537681</v>
      </c>
      <c r="O16" s="20">
        <f t="shared" si="4"/>
        <v>0.124587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B2:Q22"/>
  <sheetViews>
    <sheetView workbookViewId="0">
      <selection activeCell="A19" sqref="A19:XFD21"/>
    </sheetView>
  </sheetViews>
  <sheetFormatPr defaultRowHeight="15" x14ac:dyDescent="0.25"/>
  <cols>
    <col min="3" max="3" width="14.28515625" customWidth="1"/>
    <col min="4" max="4" width="10" bestFit="1" customWidth="1"/>
    <col min="7" max="7" width="10" bestFit="1" customWidth="1"/>
  </cols>
  <sheetData>
    <row r="2" spans="2:17" x14ac:dyDescent="0.25">
      <c r="B2" s="16" t="s">
        <v>989</v>
      </c>
    </row>
    <row r="4" spans="2:17" x14ac:dyDescent="0.25">
      <c r="B4" s="13" t="s">
        <v>276</v>
      </c>
      <c r="C4" s="13" t="s">
        <v>119</v>
      </c>
      <c r="D4" s="13" t="s">
        <v>3</v>
      </c>
      <c r="E4" s="13" t="s">
        <v>257</v>
      </c>
      <c r="F4" s="13" t="s">
        <v>517</v>
      </c>
      <c r="G4" s="13" t="s">
        <v>3</v>
      </c>
      <c r="H4" s="13" t="s">
        <v>257</v>
      </c>
      <c r="I4" s="13" t="s">
        <v>517</v>
      </c>
      <c r="J4" s="13"/>
      <c r="K4" s="13" t="s">
        <v>517</v>
      </c>
      <c r="L4" s="13" t="s">
        <v>517</v>
      </c>
      <c r="M4" s="13" t="s">
        <v>605</v>
      </c>
      <c r="N4" s="13" t="s">
        <v>1</v>
      </c>
      <c r="O4" s="13" t="s">
        <v>274</v>
      </c>
      <c r="P4" s="13" t="s">
        <v>603</v>
      </c>
      <c r="Q4" s="13"/>
    </row>
    <row r="5" spans="2:17" x14ac:dyDescent="0.25">
      <c r="B5" t="s">
        <v>945</v>
      </c>
      <c r="C5" t="s">
        <v>899</v>
      </c>
      <c r="D5">
        <v>23660000</v>
      </c>
      <c r="E5">
        <v>3.9575</v>
      </c>
      <c r="F5" s="12">
        <f>(E5*100)/1000</f>
        <v>0.39574999999999999</v>
      </c>
      <c r="G5">
        <v>37540000</v>
      </c>
      <c r="H5">
        <v>5.6924999999999999</v>
      </c>
      <c r="I5">
        <f>(H5*100)/1000</f>
        <v>0.56925000000000003</v>
      </c>
      <c r="K5">
        <v>0.39574999999999999</v>
      </c>
      <c r="L5">
        <v>0.56925000000000003</v>
      </c>
      <c r="M5" s="2">
        <f>AVERAGE(K5:L5)</f>
        <v>0.48250000000000004</v>
      </c>
      <c r="N5">
        <f>STDEV(K5:L5)</f>
        <v>0.12268302653586577</v>
      </c>
      <c r="O5" s="2">
        <f>N5/SQRT(COUNT(K5:L5))</f>
        <v>8.6749999999999827E-2</v>
      </c>
      <c r="P5" t="s">
        <v>260</v>
      </c>
    </row>
    <row r="6" spans="2:17" x14ac:dyDescent="0.25">
      <c r="B6" t="s">
        <v>946</v>
      </c>
      <c r="C6" t="s">
        <v>968</v>
      </c>
      <c r="D6">
        <v>14660000</v>
      </c>
      <c r="E6">
        <v>2.0931999999999999</v>
      </c>
      <c r="F6" s="12">
        <f t="shared" ref="F6:F21" si="0">(E6*100)/1000</f>
        <v>0.20932000000000001</v>
      </c>
      <c r="G6">
        <v>18880000</v>
      </c>
      <c r="H6">
        <v>2.1776</v>
      </c>
      <c r="I6">
        <f t="shared" ref="I6:I21" si="1">(H6*100)/1000</f>
        <v>0.21775999999999998</v>
      </c>
      <c r="K6">
        <v>0.20932000000000001</v>
      </c>
      <c r="L6">
        <v>0.21775999999999998</v>
      </c>
      <c r="M6" s="2">
        <f t="shared" ref="M6:M22" si="2">AVERAGE(K6:L6)</f>
        <v>0.21354000000000001</v>
      </c>
      <c r="N6">
        <f t="shared" ref="N6:N22" si="3">STDEV(K6:L6)</f>
        <v>5.9679812332144432E-3</v>
      </c>
      <c r="O6" s="2">
        <f t="shared" ref="O6:O22" si="4">N6/SQRT(COUNT(K6:L6))</f>
        <v>4.2199999999999868E-3</v>
      </c>
      <c r="P6" t="s">
        <v>111</v>
      </c>
    </row>
    <row r="7" spans="2:17" x14ac:dyDescent="0.25">
      <c r="B7" t="s">
        <v>947</v>
      </c>
      <c r="C7" t="s">
        <v>961</v>
      </c>
      <c r="D7">
        <v>23410000</v>
      </c>
      <c r="E7">
        <v>2.2682000000000002</v>
      </c>
      <c r="F7" s="12">
        <f t="shared" si="0"/>
        <v>0.22682000000000002</v>
      </c>
      <c r="G7">
        <v>10310000</v>
      </c>
      <c r="H7">
        <v>2.0062000000000002</v>
      </c>
      <c r="I7">
        <f t="shared" si="1"/>
        <v>0.20062000000000002</v>
      </c>
      <c r="K7">
        <v>0.22682000000000002</v>
      </c>
      <c r="L7">
        <v>0.20062000000000002</v>
      </c>
      <c r="M7" s="2">
        <f t="shared" si="2"/>
        <v>0.21372000000000002</v>
      </c>
      <c r="N7">
        <f t="shared" si="3"/>
        <v>1.8526197667087546E-2</v>
      </c>
      <c r="O7" s="2">
        <f t="shared" si="4"/>
        <v>1.3100000000000001E-2</v>
      </c>
      <c r="P7" t="s">
        <v>301</v>
      </c>
    </row>
    <row r="8" spans="2:17" x14ac:dyDescent="0.25">
      <c r="B8" t="s">
        <v>948</v>
      </c>
      <c r="C8" t="s">
        <v>975</v>
      </c>
      <c r="D8">
        <v>38300000</v>
      </c>
      <c r="E8">
        <v>9.7112499999999997</v>
      </c>
      <c r="F8" s="12">
        <f t="shared" si="0"/>
        <v>0.97112500000000002</v>
      </c>
      <c r="G8">
        <v>45340000</v>
      </c>
      <c r="H8">
        <v>11.47125</v>
      </c>
      <c r="I8">
        <f t="shared" si="1"/>
        <v>1.147125</v>
      </c>
      <c r="K8">
        <v>0.97112500000000002</v>
      </c>
      <c r="L8">
        <v>1.147125</v>
      </c>
      <c r="M8" s="2">
        <f t="shared" si="2"/>
        <v>1.0591249999999999</v>
      </c>
      <c r="N8">
        <f t="shared" si="3"/>
        <v>0.12445079348883231</v>
      </c>
      <c r="O8" s="2">
        <f t="shared" si="4"/>
        <v>8.7999999999999953E-2</v>
      </c>
      <c r="P8" t="s">
        <v>262</v>
      </c>
    </row>
    <row r="9" spans="2:17" x14ac:dyDescent="0.25">
      <c r="B9" t="s">
        <v>949</v>
      </c>
      <c r="C9" t="s">
        <v>399</v>
      </c>
      <c r="D9">
        <v>12380000</v>
      </c>
      <c r="E9">
        <v>2.0476000000000001</v>
      </c>
      <c r="F9" s="12">
        <f t="shared" si="0"/>
        <v>0.20476000000000003</v>
      </c>
      <c r="G9">
        <v>31210000</v>
      </c>
      <c r="H9">
        <v>2.4241999999999999</v>
      </c>
      <c r="I9">
        <f t="shared" si="1"/>
        <v>0.24242</v>
      </c>
      <c r="K9">
        <v>0.20476000000000003</v>
      </c>
      <c r="L9">
        <v>0.24242</v>
      </c>
      <c r="M9" s="2">
        <f t="shared" si="2"/>
        <v>0.22359000000000001</v>
      </c>
      <c r="N9">
        <f t="shared" si="3"/>
        <v>2.6629641379485359E-2</v>
      </c>
      <c r="O9" s="2">
        <f t="shared" si="4"/>
        <v>1.8829999999999986E-2</v>
      </c>
      <c r="P9" t="s">
        <v>301</v>
      </c>
    </row>
    <row r="10" spans="2:17" x14ac:dyDescent="0.25">
      <c r="B10" t="s">
        <v>950</v>
      </c>
      <c r="C10" t="s">
        <v>920</v>
      </c>
      <c r="D10">
        <v>31930000</v>
      </c>
      <c r="E10">
        <v>2.4386000000000001</v>
      </c>
      <c r="F10" s="12">
        <f t="shared" si="0"/>
        <v>0.24386000000000002</v>
      </c>
      <c r="G10">
        <v>40010000</v>
      </c>
      <c r="H10">
        <v>2.6002000000000001</v>
      </c>
      <c r="I10">
        <f t="shared" si="1"/>
        <v>0.26001999999999997</v>
      </c>
      <c r="K10">
        <v>0.24386000000000002</v>
      </c>
      <c r="L10">
        <v>0.26001999999999997</v>
      </c>
      <c r="M10" s="2">
        <f t="shared" si="2"/>
        <v>0.25194</v>
      </c>
      <c r="N10">
        <f t="shared" si="3"/>
        <v>1.1426845583974575E-2</v>
      </c>
      <c r="O10" s="2">
        <f t="shared" si="4"/>
        <v>8.0799999999999761E-3</v>
      </c>
      <c r="P10" t="s">
        <v>301</v>
      </c>
    </row>
    <row r="11" spans="2:17" x14ac:dyDescent="0.25">
      <c r="B11" t="s">
        <v>951</v>
      </c>
      <c r="C11" s="3" t="s">
        <v>962</v>
      </c>
      <c r="D11">
        <v>15260000</v>
      </c>
      <c r="E11">
        <v>2.1052</v>
      </c>
      <c r="F11" s="12">
        <f t="shared" si="0"/>
        <v>0.21051999999999998</v>
      </c>
      <c r="G11">
        <v>29970000</v>
      </c>
      <c r="H11">
        <v>2.3994</v>
      </c>
      <c r="I11">
        <f t="shared" si="1"/>
        <v>0.23993999999999999</v>
      </c>
      <c r="K11">
        <v>0.21051999999999998</v>
      </c>
      <c r="L11">
        <v>0.23993999999999999</v>
      </c>
      <c r="M11" s="2">
        <f t="shared" si="2"/>
        <v>0.22522999999999999</v>
      </c>
      <c r="N11">
        <f t="shared" si="3"/>
        <v>2.0803081502508231E-2</v>
      </c>
      <c r="O11" s="2">
        <f t="shared" si="4"/>
        <v>1.4710000000000001E-2</v>
      </c>
      <c r="P11" t="s">
        <v>301</v>
      </c>
    </row>
    <row r="12" spans="2:17" x14ac:dyDescent="0.25">
      <c r="B12" t="s">
        <v>952</v>
      </c>
      <c r="C12" s="3" t="s">
        <v>963</v>
      </c>
      <c r="D12">
        <v>26910000</v>
      </c>
      <c r="E12">
        <v>2.3382000000000001</v>
      </c>
      <c r="F12" s="12">
        <f t="shared" si="0"/>
        <v>0.23382</v>
      </c>
      <c r="G12">
        <v>54880000</v>
      </c>
      <c r="H12">
        <v>2.8976000000000002</v>
      </c>
      <c r="I12">
        <f t="shared" si="1"/>
        <v>0.28976000000000002</v>
      </c>
      <c r="K12">
        <v>0.23382</v>
      </c>
      <c r="L12">
        <v>0.28976000000000002</v>
      </c>
      <c r="M12" s="2">
        <f t="shared" si="2"/>
        <v>0.26179000000000002</v>
      </c>
      <c r="N12">
        <f t="shared" si="3"/>
        <v>3.9555553339575319E-2</v>
      </c>
      <c r="O12" s="2">
        <f t="shared" si="4"/>
        <v>2.7969999999999894E-2</v>
      </c>
      <c r="P12" t="s">
        <v>301</v>
      </c>
    </row>
    <row r="13" spans="2:17" x14ac:dyDescent="0.25">
      <c r="B13" t="s">
        <v>953</v>
      </c>
      <c r="C13" t="s">
        <v>188</v>
      </c>
      <c r="D13">
        <v>17030000</v>
      </c>
      <c r="E13">
        <v>2.1406000000000001</v>
      </c>
      <c r="F13" s="12">
        <f t="shared" si="0"/>
        <v>0.21406</v>
      </c>
      <c r="G13">
        <v>23910000</v>
      </c>
      <c r="H13">
        <v>2.2782</v>
      </c>
      <c r="I13">
        <f t="shared" si="1"/>
        <v>0.22781999999999999</v>
      </c>
      <c r="K13">
        <v>0.21406</v>
      </c>
      <c r="L13">
        <v>0.22781999999999999</v>
      </c>
      <c r="M13" s="2">
        <f t="shared" si="2"/>
        <v>0.22094</v>
      </c>
      <c r="N13">
        <f t="shared" si="3"/>
        <v>9.7297893091268899E-3</v>
      </c>
      <c r="O13" s="2">
        <f t="shared" si="4"/>
        <v>6.8799999999999964E-3</v>
      </c>
      <c r="P13" t="s">
        <v>301</v>
      </c>
    </row>
    <row r="14" spans="2:17" x14ac:dyDescent="0.25">
      <c r="B14" t="s">
        <v>954</v>
      </c>
      <c r="C14" t="s">
        <v>253</v>
      </c>
      <c r="D14">
        <v>21350000</v>
      </c>
      <c r="E14">
        <v>2.2269999999999999</v>
      </c>
      <c r="F14" s="12">
        <f t="shared" si="0"/>
        <v>0.22269999999999998</v>
      </c>
      <c r="G14">
        <v>11430000</v>
      </c>
      <c r="H14">
        <v>2.0286</v>
      </c>
      <c r="I14">
        <f t="shared" si="1"/>
        <v>0.20285999999999998</v>
      </c>
      <c r="K14">
        <v>0.22269999999999998</v>
      </c>
      <c r="L14">
        <v>0.20285999999999998</v>
      </c>
      <c r="M14" s="2">
        <f t="shared" si="2"/>
        <v>0.21277999999999997</v>
      </c>
      <c r="N14">
        <f t="shared" si="3"/>
        <v>1.4028998538741101E-2</v>
      </c>
      <c r="O14" s="2">
        <f t="shared" si="4"/>
        <v>9.9199999999999983E-3</v>
      </c>
      <c r="P14" t="s">
        <v>111</v>
      </c>
    </row>
    <row r="15" spans="2:17" x14ac:dyDescent="0.25">
      <c r="B15" t="s">
        <v>955</v>
      </c>
      <c r="C15" t="s">
        <v>803</v>
      </c>
      <c r="D15">
        <v>135000000</v>
      </c>
      <c r="E15">
        <v>4.5</v>
      </c>
      <c r="F15" s="12">
        <f t="shared" si="0"/>
        <v>0.45</v>
      </c>
      <c r="G15">
        <v>390100000</v>
      </c>
      <c r="H15">
        <v>9.6020000000000003</v>
      </c>
      <c r="I15">
        <f t="shared" si="1"/>
        <v>0.96020000000000005</v>
      </c>
      <c r="K15">
        <v>0.45</v>
      </c>
      <c r="L15">
        <v>0.96020000000000005</v>
      </c>
      <c r="M15" s="2">
        <f t="shared" si="2"/>
        <v>0.70510000000000006</v>
      </c>
      <c r="N15">
        <f t="shared" si="3"/>
        <v>0.36076587976137631</v>
      </c>
      <c r="O15" s="2">
        <f t="shared" si="4"/>
        <v>0.25509999999999983</v>
      </c>
      <c r="P15" t="s">
        <v>111</v>
      </c>
    </row>
    <row r="16" spans="2:17" x14ac:dyDescent="0.25">
      <c r="B16" t="s">
        <v>956</v>
      </c>
      <c r="C16" t="s">
        <v>925</v>
      </c>
      <c r="D16">
        <v>22110000</v>
      </c>
      <c r="E16">
        <v>12.555</v>
      </c>
      <c r="F16" s="12">
        <f t="shared" si="0"/>
        <v>1.2555000000000001</v>
      </c>
      <c r="G16">
        <v>21420000</v>
      </c>
      <c r="H16">
        <v>12.21</v>
      </c>
      <c r="I16">
        <f t="shared" si="1"/>
        <v>1.2210000000000001</v>
      </c>
      <c r="K16">
        <v>1.2555000000000001</v>
      </c>
      <c r="L16">
        <v>1.2210000000000001</v>
      </c>
      <c r="M16" s="2">
        <f t="shared" si="2"/>
        <v>1.2382500000000001</v>
      </c>
      <c r="N16">
        <f t="shared" si="3"/>
        <v>2.4395183950935873E-2</v>
      </c>
      <c r="O16" s="2">
        <f t="shared" si="4"/>
        <v>1.7249999999999988E-2</v>
      </c>
      <c r="P16" t="s">
        <v>90</v>
      </c>
    </row>
    <row r="17" spans="2:16" x14ac:dyDescent="0.25">
      <c r="B17" t="s">
        <v>957</v>
      </c>
      <c r="C17" t="s">
        <v>964</v>
      </c>
      <c r="D17">
        <v>12740000</v>
      </c>
      <c r="E17">
        <v>2.0548000000000002</v>
      </c>
      <c r="F17" s="12">
        <f t="shared" si="0"/>
        <v>0.20548000000000002</v>
      </c>
      <c r="G17">
        <v>9886000</v>
      </c>
      <c r="H17">
        <v>1.9977199999999999</v>
      </c>
      <c r="I17">
        <f t="shared" si="1"/>
        <v>0.19977200000000001</v>
      </c>
      <c r="K17">
        <v>0.20548000000000002</v>
      </c>
      <c r="L17">
        <v>0.19977200000000001</v>
      </c>
      <c r="M17" s="2">
        <f t="shared" si="2"/>
        <v>0.20262600000000003</v>
      </c>
      <c r="N17">
        <f t="shared" si="3"/>
        <v>4.0361655070128262E-3</v>
      </c>
      <c r="O17" s="2">
        <f t="shared" si="4"/>
        <v>2.8540000000000089E-3</v>
      </c>
      <c r="P17" t="s">
        <v>111</v>
      </c>
    </row>
    <row r="18" spans="2:16" x14ac:dyDescent="0.25">
      <c r="B18" t="s">
        <v>958</v>
      </c>
      <c r="C18" t="s">
        <v>434</v>
      </c>
      <c r="D18">
        <v>17230000</v>
      </c>
      <c r="E18">
        <v>10.115</v>
      </c>
      <c r="F18" s="12">
        <f t="shared" si="0"/>
        <v>1.0115000000000001</v>
      </c>
      <c r="G18">
        <v>14700000</v>
      </c>
      <c r="H18">
        <v>8.85</v>
      </c>
      <c r="I18">
        <f t="shared" si="1"/>
        <v>0.88500000000000001</v>
      </c>
      <c r="K18">
        <v>1.0115000000000001</v>
      </c>
      <c r="L18">
        <v>0.88500000000000001</v>
      </c>
      <c r="M18" s="2">
        <f t="shared" si="2"/>
        <v>0.94825000000000004</v>
      </c>
      <c r="N18">
        <f t="shared" si="3"/>
        <v>8.9449007820098292E-2</v>
      </c>
      <c r="O18" s="2">
        <f t="shared" si="4"/>
        <v>6.3250000000000015E-2</v>
      </c>
      <c r="P18" t="s">
        <v>90</v>
      </c>
    </row>
    <row r="19" spans="2:16" s="29" customFormat="1" x14ac:dyDescent="0.25">
      <c r="B19" s="29" t="s">
        <v>959</v>
      </c>
      <c r="C19" s="29" t="s">
        <v>904</v>
      </c>
      <c r="D19" s="29">
        <v>685400000</v>
      </c>
      <c r="E19" s="29">
        <v>15.507999999999999</v>
      </c>
      <c r="F19" s="32">
        <f t="shared" si="0"/>
        <v>1.5508</v>
      </c>
      <c r="G19" s="29">
        <v>808700000</v>
      </c>
      <c r="H19" s="29">
        <v>17.974</v>
      </c>
      <c r="I19" s="29">
        <f t="shared" si="1"/>
        <v>1.7974000000000001</v>
      </c>
      <c r="K19" s="29">
        <v>1.5508</v>
      </c>
      <c r="L19" s="29">
        <v>1.7974000000000001</v>
      </c>
      <c r="M19" s="30">
        <f t="shared" si="2"/>
        <v>1.6741000000000001</v>
      </c>
      <c r="N19" s="29">
        <f t="shared" si="3"/>
        <v>0.17437253224060273</v>
      </c>
      <c r="O19" s="30">
        <f t="shared" si="4"/>
        <v>0.12330000000000006</v>
      </c>
      <c r="P19" s="29" t="s">
        <v>111</v>
      </c>
    </row>
    <row r="20" spans="2:16" s="29" customFormat="1" x14ac:dyDescent="0.25">
      <c r="B20" s="29" t="s">
        <v>913</v>
      </c>
      <c r="C20" s="29" t="s">
        <v>965</v>
      </c>
      <c r="D20" s="29">
        <v>582100000</v>
      </c>
      <c r="E20" s="29">
        <v>13.442</v>
      </c>
      <c r="F20" s="32">
        <f t="shared" si="0"/>
        <v>1.3442000000000001</v>
      </c>
      <c r="G20" s="29">
        <v>453300000</v>
      </c>
      <c r="H20" s="29">
        <v>10.866</v>
      </c>
      <c r="I20" s="29">
        <f t="shared" si="1"/>
        <v>1.0866</v>
      </c>
      <c r="K20" s="29">
        <v>1.3442000000000001</v>
      </c>
      <c r="L20" s="29">
        <v>1.0866</v>
      </c>
      <c r="M20" s="30">
        <f t="shared" si="2"/>
        <v>1.2154</v>
      </c>
      <c r="N20" s="29">
        <f t="shared" si="3"/>
        <v>0.18215070683365439</v>
      </c>
      <c r="O20" s="30">
        <f t="shared" si="4"/>
        <v>0.1287999999999998</v>
      </c>
      <c r="P20" s="29" t="s">
        <v>111</v>
      </c>
    </row>
    <row r="21" spans="2:16" s="29" customFormat="1" x14ac:dyDescent="0.25">
      <c r="B21" s="29" t="s">
        <v>960</v>
      </c>
      <c r="C21" s="31" t="s">
        <v>966</v>
      </c>
      <c r="D21" s="29">
        <v>6107000</v>
      </c>
      <c r="E21" s="29">
        <v>1.92214</v>
      </c>
      <c r="F21" s="32">
        <f t="shared" si="0"/>
        <v>0.192214</v>
      </c>
      <c r="G21" s="29">
        <v>3347000</v>
      </c>
      <c r="H21" s="29">
        <v>1.86694</v>
      </c>
      <c r="I21" s="29">
        <f t="shared" si="1"/>
        <v>0.18669400000000003</v>
      </c>
      <c r="K21" s="29">
        <v>0.192214</v>
      </c>
      <c r="L21" s="29">
        <v>0.18669400000000003</v>
      </c>
      <c r="M21" s="30">
        <f t="shared" si="2"/>
        <v>0.18945400000000001</v>
      </c>
      <c r="N21" s="29">
        <f t="shared" si="3"/>
        <v>3.9032294321497208E-3</v>
      </c>
      <c r="O21" s="30">
        <f t="shared" si="4"/>
        <v>2.7599999999999847E-3</v>
      </c>
      <c r="P21" s="29" t="s">
        <v>301</v>
      </c>
    </row>
    <row r="22" spans="2:16" x14ac:dyDescent="0.25">
      <c r="C22" s="23" t="s">
        <v>439</v>
      </c>
      <c r="D22" s="19"/>
      <c r="E22" s="19"/>
      <c r="F22" s="24">
        <f>SUM(F5:F21)</f>
        <v>9.1424289999999999</v>
      </c>
      <c r="G22" s="19"/>
      <c r="H22" s="19"/>
      <c r="I22" s="19">
        <f>SUM(I5:I21)</f>
        <v>9.9342410000000001</v>
      </c>
      <c r="J22" s="19"/>
      <c r="K22" s="19">
        <v>9.1424289999999999</v>
      </c>
      <c r="L22" s="19">
        <v>9.9342410000000001</v>
      </c>
      <c r="M22" s="20">
        <f t="shared" si="2"/>
        <v>9.538335</v>
      </c>
      <c r="N22" s="19">
        <f t="shared" si="3"/>
        <v>0.55989563462488268</v>
      </c>
      <c r="O22" s="20">
        <f t="shared" si="4"/>
        <v>0.39590600000000004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2:M46"/>
  <sheetViews>
    <sheetView topLeftCell="A23" workbookViewId="0">
      <selection activeCell="M42" sqref="M42"/>
    </sheetView>
  </sheetViews>
  <sheetFormatPr defaultRowHeight="15" x14ac:dyDescent="0.25"/>
  <sheetData>
    <row r="2" spans="1:13" x14ac:dyDescent="0.25">
      <c r="A2" t="s">
        <v>1063</v>
      </c>
      <c r="B2" t="s">
        <v>1060</v>
      </c>
      <c r="D2" t="s">
        <v>1061</v>
      </c>
      <c r="F2" t="s">
        <v>1065</v>
      </c>
      <c r="H2" t="s">
        <v>1064</v>
      </c>
      <c r="J2" t="s">
        <v>1062</v>
      </c>
      <c r="L2" t="s">
        <v>1067</v>
      </c>
    </row>
    <row r="3" spans="1:13" x14ac:dyDescent="0.25">
      <c r="B3">
        <v>1</v>
      </c>
      <c r="C3">
        <v>2</v>
      </c>
      <c r="D3">
        <v>1</v>
      </c>
      <c r="E3">
        <v>2</v>
      </c>
      <c r="F3">
        <v>1</v>
      </c>
      <c r="G3">
        <v>2</v>
      </c>
      <c r="H3">
        <v>1</v>
      </c>
      <c r="I3">
        <v>2</v>
      </c>
      <c r="J3">
        <v>1</v>
      </c>
      <c r="K3">
        <v>2</v>
      </c>
      <c r="L3">
        <v>1</v>
      </c>
      <c r="M3">
        <v>2</v>
      </c>
    </row>
    <row r="4" spans="1:13" x14ac:dyDescent="0.25">
      <c r="A4" t="s">
        <v>69</v>
      </c>
      <c r="B4">
        <v>20</v>
      </c>
      <c r="C4">
        <v>20</v>
      </c>
      <c r="D4">
        <v>39</v>
      </c>
      <c r="E4">
        <v>42</v>
      </c>
      <c r="F4">
        <v>1.1026</v>
      </c>
      <c r="G4">
        <v>1.0713999999999999</v>
      </c>
      <c r="H4">
        <v>4.2999999999999997E-2</v>
      </c>
      <c r="I4">
        <v>4.4999999999999998E-2</v>
      </c>
      <c r="J4">
        <v>22</v>
      </c>
      <c r="K4">
        <v>22</v>
      </c>
      <c r="L4">
        <f>(H4/B4)*100</f>
        <v>0.215</v>
      </c>
      <c r="M4">
        <f>(I4/C4)*100</f>
        <v>0.22499999999999998</v>
      </c>
    </row>
    <row r="5" spans="1:13" x14ac:dyDescent="0.25">
      <c r="A5" t="s">
        <v>70</v>
      </c>
      <c r="B5">
        <v>20</v>
      </c>
      <c r="C5">
        <v>20</v>
      </c>
      <c r="D5">
        <v>35</v>
      </c>
      <c r="E5">
        <v>43</v>
      </c>
      <c r="F5">
        <v>0.97140000000000004</v>
      </c>
      <c r="G5">
        <v>0.97670000000000001</v>
      </c>
      <c r="H5">
        <v>3.4000000000000002E-2</v>
      </c>
      <c r="I5">
        <v>4.2000000000000003E-2</v>
      </c>
      <c r="J5">
        <v>22</v>
      </c>
      <c r="K5">
        <v>22</v>
      </c>
      <c r="L5">
        <f t="shared" ref="L5:L22" si="0">(H5/B5)*100</f>
        <v>0.17</v>
      </c>
      <c r="M5">
        <f t="shared" ref="M5:M22" si="1">(I5/C5)*100</f>
        <v>0.21000000000000002</v>
      </c>
    </row>
    <row r="6" spans="1:13" x14ac:dyDescent="0.25">
      <c r="A6" t="s">
        <v>71</v>
      </c>
      <c r="B6">
        <v>20</v>
      </c>
      <c r="C6">
        <v>20</v>
      </c>
      <c r="D6">
        <v>40</v>
      </c>
      <c r="E6">
        <v>38</v>
      </c>
      <c r="F6">
        <v>1.125</v>
      </c>
      <c r="G6">
        <v>1.0263</v>
      </c>
      <c r="H6">
        <v>4.4999999999999998E-2</v>
      </c>
      <c r="I6">
        <v>3.9E-2</v>
      </c>
      <c r="J6">
        <v>22</v>
      </c>
      <c r="K6">
        <v>21</v>
      </c>
      <c r="L6">
        <f t="shared" si="0"/>
        <v>0.22499999999999998</v>
      </c>
      <c r="M6">
        <f t="shared" si="1"/>
        <v>0.19499999999999998</v>
      </c>
    </row>
    <row r="7" spans="1:13" x14ac:dyDescent="0.25">
      <c r="A7" t="s">
        <v>66</v>
      </c>
      <c r="B7">
        <v>20</v>
      </c>
      <c r="C7">
        <v>20</v>
      </c>
      <c r="D7">
        <v>33</v>
      </c>
      <c r="E7">
        <v>36</v>
      </c>
      <c r="F7">
        <v>1.0606</v>
      </c>
      <c r="G7">
        <v>1</v>
      </c>
      <c r="H7">
        <v>3.5000000000000003E-2</v>
      </c>
      <c r="I7">
        <v>3.5999999999999997E-2</v>
      </c>
      <c r="J7">
        <v>22</v>
      </c>
      <c r="K7">
        <v>22</v>
      </c>
      <c r="L7">
        <f t="shared" si="0"/>
        <v>0.17500000000000002</v>
      </c>
      <c r="M7">
        <f t="shared" si="1"/>
        <v>0.18</v>
      </c>
    </row>
    <row r="8" spans="1:13" x14ac:dyDescent="0.25">
      <c r="A8" t="s">
        <v>8</v>
      </c>
      <c r="B8">
        <v>20</v>
      </c>
      <c r="C8">
        <v>20</v>
      </c>
      <c r="D8">
        <v>40</v>
      </c>
      <c r="E8">
        <v>36</v>
      </c>
      <c r="F8">
        <v>1</v>
      </c>
      <c r="G8">
        <v>1.028</v>
      </c>
      <c r="H8">
        <v>0.04</v>
      </c>
      <c r="I8">
        <v>3.6999999999999998E-2</v>
      </c>
      <c r="J8">
        <v>22</v>
      </c>
      <c r="K8">
        <v>21</v>
      </c>
      <c r="L8">
        <f t="shared" si="0"/>
        <v>0.2</v>
      </c>
      <c r="M8">
        <f t="shared" si="1"/>
        <v>0.185</v>
      </c>
    </row>
    <row r="9" spans="1:13" x14ac:dyDescent="0.25">
      <c r="A9" t="s">
        <v>17</v>
      </c>
      <c r="B9">
        <v>20</v>
      </c>
      <c r="C9">
        <v>20</v>
      </c>
      <c r="D9">
        <v>43</v>
      </c>
      <c r="E9">
        <v>40</v>
      </c>
      <c r="F9">
        <v>0.97670000000000001</v>
      </c>
      <c r="G9">
        <v>1.0249999999999999</v>
      </c>
      <c r="H9">
        <v>4.1000000000000002E-2</v>
      </c>
      <c r="I9">
        <v>4.1000000000000002E-2</v>
      </c>
      <c r="J9">
        <v>22</v>
      </c>
      <c r="K9">
        <v>23</v>
      </c>
      <c r="L9">
        <f t="shared" si="0"/>
        <v>0.20500000000000002</v>
      </c>
      <c r="M9">
        <f t="shared" si="1"/>
        <v>0.20500000000000002</v>
      </c>
    </row>
    <row r="10" spans="1:13" x14ac:dyDescent="0.25">
      <c r="A10" t="s">
        <v>6</v>
      </c>
      <c r="B10">
        <v>20</v>
      </c>
      <c r="C10">
        <v>20</v>
      </c>
      <c r="D10">
        <v>37</v>
      </c>
      <c r="E10">
        <v>41</v>
      </c>
      <c r="F10">
        <v>1.0269999999999999</v>
      </c>
      <c r="G10">
        <v>1.0244</v>
      </c>
      <c r="H10">
        <v>3.7999999999999999E-2</v>
      </c>
      <c r="I10">
        <v>4.2000000000000003E-2</v>
      </c>
      <c r="J10">
        <v>23</v>
      </c>
      <c r="K10">
        <v>22</v>
      </c>
      <c r="L10">
        <f t="shared" si="0"/>
        <v>0.19</v>
      </c>
      <c r="M10">
        <f t="shared" si="1"/>
        <v>0.21000000000000002</v>
      </c>
    </row>
    <row r="11" spans="1:13" x14ac:dyDescent="0.25">
      <c r="A11" t="s">
        <v>1066</v>
      </c>
      <c r="B11">
        <v>20</v>
      </c>
      <c r="C11">
        <v>20</v>
      </c>
      <c r="D11">
        <v>40</v>
      </c>
      <c r="E11">
        <v>40</v>
      </c>
      <c r="F11">
        <v>1.0249999999999999</v>
      </c>
      <c r="G11">
        <v>0.95</v>
      </c>
      <c r="H11">
        <v>4.1000000000000002E-2</v>
      </c>
      <c r="I11">
        <v>3.7999999999999999E-2</v>
      </c>
      <c r="J11">
        <v>22</v>
      </c>
      <c r="K11">
        <v>22</v>
      </c>
      <c r="L11">
        <f t="shared" si="0"/>
        <v>0.20500000000000002</v>
      </c>
      <c r="M11">
        <f t="shared" si="1"/>
        <v>0.19</v>
      </c>
    </row>
    <row r="12" spans="1:13" x14ac:dyDescent="0.25">
      <c r="A12" t="s">
        <v>16</v>
      </c>
      <c r="B12">
        <v>20</v>
      </c>
      <c r="C12">
        <v>20</v>
      </c>
      <c r="D12">
        <v>36</v>
      </c>
      <c r="E12">
        <v>37</v>
      </c>
      <c r="F12">
        <v>0.97219999999999995</v>
      </c>
      <c r="G12">
        <v>1</v>
      </c>
      <c r="H12">
        <v>3.5000000000000003E-2</v>
      </c>
      <c r="I12">
        <v>3.6999999999999998E-2</v>
      </c>
      <c r="J12">
        <v>22</v>
      </c>
      <c r="K12">
        <v>23</v>
      </c>
      <c r="L12">
        <f t="shared" si="0"/>
        <v>0.17500000000000002</v>
      </c>
      <c r="M12">
        <f t="shared" si="1"/>
        <v>0.185</v>
      </c>
    </row>
    <row r="13" spans="1:13" x14ac:dyDescent="0.25">
      <c r="A13" t="s">
        <v>15</v>
      </c>
      <c r="B13">
        <v>20</v>
      </c>
      <c r="C13">
        <v>20</v>
      </c>
      <c r="D13">
        <v>42</v>
      </c>
      <c r="E13">
        <v>41</v>
      </c>
      <c r="F13">
        <v>0.92879999999999996</v>
      </c>
      <c r="G13">
        <v>1</v>
      </c>
      <c r="H13">
        <v>3.9E-2</v>
      </c>
      <c r="I13">
        <v>4.1000000000000002E-2</v>
      </c>
      <c r="J13">
        <v>22</v>
      </c>
      <c r="K13">
        <v>22</v>
      </c>
      <c r="L13">
        <f t="shared" si="0"/>
        <v>0.19499999999999998</v>
      </c>
      <c r="M13">
        <f t="shared" si="1"/>
        <v>0.20500000000000002</v>
      </c>
    </row>
    <row r="14" spans="1:13" x14ac:dyDescent="0.25">
      <c r="A14" t="s">
        <v>9</v>
      </c>
      <c r="B14">
        <v>20</v>
      </c>
      <c r="C14">
        <v>20</v>
      </c>
      <c r="D14">
        <v>45</v>
      </c>
      <c r="E14">
        <v>31</v>
      </c>
      <c r="F14">
        <v>1.0222</v>
      </c>
      <c r="G14">
        <v>0.9355</v>
      </c>
      <c r="H14">
        <v>4.5999999999999999E-2</v>
      </c>
      <c r="I14">
        <v>2.9000000000000001E-2</v>
      </c>
      <c r="J14">
        <v>22</v>
      </c>
      <c r="K14">
        <v>22</v>
      </c>
      <c r="L14">
        <f t="shared" si="0"/>
        <v>0.22999999999999998</v>
      </c>
      <c r="M14">
        <f t="shared" si="1"/>
        <v>0.14500000000000002</v>
      </c>
    </row>
    <row r="15" spans="1:13" x14ac:dyDescent="0.25">
      <c r="A15" t="s">
        <v>14</v>
      </c>
      <c r="B15">
        <v>20</v>
      </c>
      <c r="C15">
        <v>20</v>
      </c>
      <c r="D15">
        <v>37</v>
      </c>
      <c r="E15">
        <v>36</v>
      </c>
      <c r="F15">
        <v>0.94589999999999996</v>
      </c>
      <c r="G15">
        <v>0.97219999999999995</v>
      </c>
      <c r="H15">
        <v>3.5000000000000003E-2</v>
      </c>
      <c r="I15">
        <v>3.5000000000000003E-2</v>
      </c>
      <c r="J15">
        <v>22</v>
      </c>
      <c r="K15">
        <v>22</v>
      </c>
      <c r="L15">
        <f t="shared" si="0"/>
        <v>0.17500000000000002</v>
      </c>
      <c r="M15">
        <f t="shared" si="1"/>
        <v>0.17500000000000002</v>
      </c>
    </row>
    <row r="16" spans="1:13" x14ac:dyDescent="0.25">
      <c r="A16" t="s">
        <v>10</v>
      </c>
      <c r="B16">
        <v>20</v>
      </c>
      <c r="C16">
        <v>20</v>
      </c>
      <c r="D16">
        <v>42</v>
      </c>
      <c r="E16">
        <v>45</v>
      </c>
      <c r="F16">
        <v>0.97619999999999996</v>
      </c>
      <c r="G16">
        <v>1</v>
      </c>
      <c r="H16">
        <v>4.1000000000000002E-2</v>
      </c>
      <c r="I16">
        <v>4.4999999999999998E-2</v>
      </c>
      <c r="J16">
        <v>22</v>
      </c>
      <c r="K16">
        <v>22</v>
      </c>
      <c r="L16">
        <f t="shared" si="0"/>
        <v>0.20500000000000002</v>
      </c>
      <c r="M16">
        <f t="shared" si="1"/>
        <v>0.22499999999999998</v>
      </c>
    </row>
    <row r="17" spans="1:13" x14ac:dyDescent="0.25">
      <c r="A17" t="s">
        <v>13</v>
      </c>
      <c r="B17">
        <v>20</v>
      </c>
      <c r="C17">
        <v>20</v>
      </c>
      <c r="D17">
        <v>40</v>
      </c>
      <c r="E17">
        <v>38</v>
      </c>
      <c r="F17">
        <v>1</v>
      </c>
      <c r="G17">
        <v>0.97370000000000001</v>
      </c>
      <c r="H17">
        <v>0.04</v>
      </c>
      <c r="I17">
        <v>3.6999999999999998E-2</v>
      </c>
      <c r="J17">
        <v>22</v>
      </c>
      <c r="K17">
        <v>23</v>
      </c>
      <c r="L17">
        <f t="shared" si="0"/>
        <v>0.2</v>
      </c>
      <c r="M17">
        <f t="shared" si="1"/>
        <v>0.185</v>
      </c>
    </row>
    <row r="18" spans="1:13" x14ac:dyDescent="0.25">
      <c r="A18" t="s">
        <v>18</v>
      </c>
      <c r="B18">
        <v>20</v>
      </c>
      <c r="C18">
        <v>20</v>
      </c>
      <c r="D18">
        <v>34</v>
      </c>
      <c r="E18">
        <v>35</v>
      </c>
      <c r="F18">
        <v>0.94120000000000004</v>
      </c>
      <c r="G18">
        <v>0.94289999999999996</v>
      </c>
      <c r="H18">
        <v>3.2000000000000001E-2</v>
      </c>
      <c r="I18">
        <v>3.3000000000000002E-2</v>
      </c>
      <c r="J18">
        <v>22</v>
      </c>
      <c r="K18">
        <v>22</v>
      </c>
      <c r="L18">
        <f t="shared" si="0"/>
        <v>0.16</v>
      </c>
      <c r="M18">
        <f t="shared" si="1"/>
        <v>0.16500000000000001</v>
      </c>
    </row>
    <row r="19" spans="1:13" x14ac:dyDescent="0.25">
      <c r="A19" t="s">
        <v>12</v>
      </c>
      <c r="B19">
        <v>20</v>
      </c>
      <c r="C19">
        <v>20</v>
      </c>
      <c r="D19">
        <v>36</v>
      </c>
      <c r="E19">
        <v>37</v>
      </c>
      <c r="F19">
        <v>0.97219999999999995</v>
      </c>
      <c r="G19">
        <v>0.97299999999999998</v>
      </c>
      <c r="H19">
        <v>3.5000000000000003E-2</v>
      </c>
      <c r="I19">
        <v>3.5999999999999997E-2</v>
      </c>
      <c r="J19">
        <v>22</v>
      </c>
      <c r="K19">
        <v>22</v>
      </c>
      <c r="L19">
        <f t="shared" si="0"/>
        <v>0.17500000000000002</v>
      </c>
      <c r="M19">
        <f t="shared" si="1"/>
        <v>0.18</v>
      </c>
    </row>
    <row r="20" spans="1:13" x14ac:dyDescent="0.25">
      <c r="A20" t="s">
        <v>11</v>
      </c>
      <c r="B20">
        <v>20</v>
      </c>
      <c r="C20">
        <v>20</v>
      </c>
      <c r="D20">
        <v>35</v>
      </c>
      <c r="E20">
        <v>37</v>
      </c>
      <c r="F20">
        <v>1</v>
      </c>
      <c r="G20">
        <v>0.94589999999999996</v>
      </c>
      <c r="H20">
        <v>3.5000000000000003E-2</v>
      </c>
      <c r="I20">
        <v>3.5000000000000003E-2</v>
      </c>
      <c r="J20">
        <v>22</v>
      </c>
      <c r="K20">
        <v>22</v>
      </c>
      <c r="L20">
        <f t="shared" si="0"/>
        <v>0.17500000000000002</v>
      </c>
      <c r="M20">
        <f t="shared" si="1"/>
        <v>0.17500000000000002</v>
      </c>
    </row>
    <row r="21" spans="1:13" x14ac:dyDescent="0.25">
      <c r="A21" t="s">
        <v>67</v>
      </c>
      <c r="B21">
        <v>20</v>
      </c>
      <c r="C21">
        <v>20</v>
      </c>
      <c r="D21">
        <v>32</v>
      </c>
      <c r="E21">
        <v>34</v>
      </c>
      <c r="F21">
        <v>1</v>
      </c>
      <c r="G21">
        <v>1</v>
      </c>
      <c r="H21">
        <v>3.2000000000000001E-2</v>
      </c>
      <c r="I21">
        <v>3.4000000000000002E-2</v>
      </c>
      <c r="J21">
        <v>22</v>
      </c>
      <c r="K21">
        <v>22</v>
      </c>
      <c r="L21">
        <f t="shared" si="0"/>
        <v>0.16</v>
      </c>
      <c r="M21">
        <f t="shared" si="1"/>
        <v>0.17</v>
      </c>
    </row>
    <row r="22" spans="1:13" x14ac:dyDescent="0.25">
      <c r="A22" t="s">
        <v>68</v>
      </c>
      <c r="B22">
        <v>20</v>
      </c>
      <c r="C22">
        <v>20</v>
      </c>
      <c r="D22">
        <v>35</v>
      </c>
      <c r="E22">
        <v>34</v>
      </c>
      <c r="F22">
        <v>1.0329999999999999</v>
      </c>
      <c r="G22">
        <v>1</v>
      </c>
      <c r="H22">
        <v>3.5999999999999997E-2</v>
      </c>
      <c r="I22">
        <v>3.4000000000000002E-2</v>
      </c>
      <c r="J22">
        <v>20</v>
      </c>
      <c r="K22">
        <v>22</v>
      </c>
      <c r="L22">
        <f t="shared" si="0"/>
        <v>0.18</v>
      </c>
      <c r="M22">
        <f t="shared" si="1"/>
        <v>0.17</v>
      </c>
    </row>
    <row r="26" spans="1:13" x14ac:dyDescent="0.25">
      <c r="A26" t="s">
        <v>1063</v>
      </c>
      <c r="B26" t="s">
        <v>1065</v>
      </c>
      <c r="D26" t="s">
        <v>1068</v>
      </c>
      <c r="E26" t="s">
        <v>1</v>
      </c>
      <c r="F26" t="s">
        <v>274</v>
      </c>
      <c r="G26" t="s">
        <v>1067</v>
      </c>
      <c r="I26" t="s">
        <v>1068</v>
      </c>
      <c r="J26" t="s">
        <v>1</v>
      </c>
      <c r="K26" t="s">
        <v>274</v>
      </c>
    </row>
    <row r="27" spans="1:13" x14ac:dyDescent="0.25">
      <c r="B27">
        <v>1</v>
      </c>
      <c r="C27">
        <v>2</v>
      </c>
      <c r="G27">
        <v>1</v>
      </c>
      <c r="H27">
        <v>2</v>
      </c>
    </row>
    <row r="28" spans="1:13" x14ac:dyDescent="0.25">
      <c r="A28" t="s">
        <v>69</v>
      </c>
      <c r="B28">
        <v>1.1026</v>
      </c>
      <c r="C28">
        <v>1.0713999999999999</v>
      </c>
      <c r="D28">
        <f>AVERAGE(B28:C28)</f>
        <v>1.087</v>
      </c>
      <c r="E28">
        <f>STDEV(B28:C28)</f>
        <v>2.2061731573020365E-2</v>
      </c>
      <c r="F28">
        <f>E28/SQRT(COUNT(B28:C28))</f>
        <v>1.5600000000000057E-2</v>
      </c>
      <c r="G28">
        <v>0.215</v>
      </c>
      <c r="H28">
        <v>0.22499999999999998</v>
      </c>
      <c r="I28">
        <f>AVERAGE(G28:H28)</f>
        <v>0.21999999999999997</v>
      </c>
      <c r="J28">
        <f>STDEV(G28:H28)</f>
        <v>7.0710678118654623E-3</v>
      </c>
      <c r="K28">
        <f>J28/SQRT(COUNT(G28:H28))</f>
        <v>4.9999999999999906E-3</v>
      </c>
    </row>
    <row r="29" spans="1:13" x14ac:dyDescent="0.25">
      <c r="A29" t="s">
        <v>70</v>
      </c>
      <c r="B29">
        <v>0.97140000000000004</v>
      </c>
      <c r="C29">
        <v>0.97670000000000001</v>
      </c>
      <c r="D29">
        <f t="shared" ref="D29:D46" si="2">AVERAGE(B29:C29)</f>
        <v>0.97405000000000008</v>
      </c>
      <c r="E29">
        <f t="shared" ref="E29:E46" si="3">STDEV(B29:C29)</f>
        <v>3.7476659402886818E-3</v>
      </c>
      <c r="F29">
        <f t="shared" ref="F29:F46" si="4">E29/SQRT(COUNT(B29:C29))</f>
        <v>2.6499999999999857E-3</v>
      </c>
      <c r="G29">
        <v>0.17</v>
      </c>
      <c r="H29">
        <v>0.21000000000000002</v>
      </c>
      <c r="I29">
        <f t="shared" ref="I29:I46" si="5">AVERAGE(G29:H29)</f>
        <v>0.19</v>
      </c>
      <c r="J29">
        <f t="shared" ref="J29:J46" si="6">STDEV(G29:H29)</f>
        <v>2.8284271247462061E-2</v>
      </c>
      <c r="K29">
        <f t="shared" ref="K29:K46" si="7">J29/SQRT(COUNT(G29:H29))</f>
        <v>2.0000000000000111E-2</v>
      </c>
    </row>
    <row r="30" spans="1:13" x14ac:dyDescent="0.25">
      <c r="A30" t="s">
        <v>71</v>
      </c>
      <c r="B30">
        <v>1.125</v>
      </c>
      <c r="C30">
        <v>1.0263</v>
      </c>
      <c r="D30">
        <f t="shared" si="2"/>
        <v>1.07565</v>
      </c>
      <c r="E30">
        <f t="shared" si="3"/>
        <v>6.9791439303112254E-2</v>
      </c>
      <c r="F30">
        <f t="shared" si="4"/>
        <v>4.9350000000000005E-2</v>
      </c>
      <c r="G30">
        <v>0.22499999999999998</v>
      </c>
      <c r="H30">
        <v>0.19499999999999998</v>
      </c>
      <c r="I30">
        <f t="shared" si="5"/>
        <v>0.20999999999999996</v>
      </c>
      <c r="J30">
        <f t="shared" si="6"/>
        <v>2.1213203435596427E-2</v>
      </c>
      <c r="K30">
        <f t="shared" si="7"/>
        <v>1.4999999999999999E-2</v>
      </c>
    </row>
    <row r="31" spans="1:13" x14ac:dyDescent="0.25">
      <c r="A31" t="s">
        <v>66</v>
      </c>
      <c r="B31">
        <v>1.0606</v>
      </c>
      <c r="C31">
        <v>1</v>
      </c>
      <c r="D31">
        <f t="shared" si="2"/>
        <v>1.0303</v>
      </c>
      <c r="E31">
        <f t="shared" si="3"/>
        <v>4.2850670939904772E-2</v>
      </c>
      <c r="F31">
        <f t="shared" si="4"/>
        <v>3.0299999999999994E-2</v>
      </c>
      <c r="G31">
        <v>0.17500000000000002</v>
      </c>
      <c r="H31">
        <v>0.18</v>
      </c>
      <c r="I31">
        <f t="shared" si="5"/>
        <v>0.17749999999999999</v>
      </c>
      <c r="J31">
        <f t="shared" si="6"/>
        <v>3.5355339059327212E-3</v>
      </c>
      <c r="K31">
        <f t="shared" si="7"/>
        <v>2.4999999999999883E-3</v>
      </c>
    </row>
    <row r="32" spans="1:13" x14ac:dyDescent="0.25">
      <c r="A32" t="s">
        <v>8</v>
      </c>
      <c r="B32">
        <v>1</v>
      </c>
      <c r="C32">
        <v>1.028</v>
      </c>
      <c r="D32">
        <f t="shared" si="2"/>
        <v>1.014</v>
      </c>
      <c r="E32">
        <f t="shared" si="3"/>
        <v>1.9798989873223347E-2</v>
      </c>
      <c r="F32">
        <f t="shared" si="4"/>
        <v>1.4000000000000011E-2</v>
      </c>
      <c r="G32">
        <v>0.2</v>
      </c>
      <c r="H32">
        <v>0.185</v>
      </c>
      <c r="I32">
        <f t="shared" si="5"/>
        <v>0.1925</v>
      </c>
      <c r="J32">
        <f t="shared" si="6"/>
        <v>1.0606601717798222E-2</v>
      </c>
      <c r="K32">
        <f t="shared" si="7"/>
        <v>7.5000000000000058E-3</v>
      </c>
    </row>
    <row r="33" spans="1:11" x14ac:dyDescent="0.25">
      <c r="A33" t="s">
        <v>17</v>
      </c>
      <c r="B33">
        <v>0.97670000000000001</v>
      </c>
      <c r="C33">
        <v>1.0249999999999999</v>
      </c>
      <c r="D33">
        <f t="shared" si="2"/>
        <v>1.00085</v>
      </c>
      <c r="E33">
        <f t="shared" si="3"/>
        <v>3.4153257531310176E-2</v>
      </c>
      <c r="F33">
        <f t="shared" si="4"/>
        <v>2.4149999999999949E-2</v>
      </c>
      <c r="G33">
        <v>0.20500000000000002</v>
      </c>
      <c r="H33">
        <v>0.20500000000000002</v>
      </c>
      <c r="I33">
        <f t="shared" si="5"/>
        <v>0.20500000000000002</v>
      </c>
      <c r="J33">
        <f t="shared" si="6"/>
        <v>0</v>
      </c>
      <c r="K33">
        <f t="shared" si="7"/>
        <v>0</v>
      </c>
    </row>
    <row r="34" spans="1:11" x14ac:dyDescent="0.25">
      <c r="A34" t="s">
        <v>6</v>
      </c>
      <c r="B34">
        <v>1.0269999999999999</v>
      </c>
      <c r="C34">
        <v>1.0244</v>
      </c>
      <c r="D34">
        <f t="shared" si="2"/>
        <v>1.0257000000000001</v>
      </c>
      <c r="E34">
        <f t="shared" si="3"/>
        <v>1.8384776310849781E-3</v>
      </c>
      <c r="F34">
        <f t="shared" si="4"/>
        <v>1.2999999999999678E-3</v>
      </c>
      <c r="G34">
        <v>0.19</v>
      </c>
      <c r="H34">
        <v>0.21000000000000002</v>
      </c>
      <c r="I34">
        <f t="shared" si="5"/>
        <v>0.2</v>
      </c>
      <c r="J34">
        <f t="shared" si="6"/>
        <v>1.4142135623730963E-2</v>
      </c>
      <c r="K34">
        <f t="shared" si="7"/>
        <v>1.0000000000000009E-2</v>
      </c>
    </row>
    <row r="35" spans="1:11" x14ac:dyDescent="0.25">
      <c r="A35" t="s">
        <v>1066</v>
      </c>
      <c r="B35">
        <v>1.0249999999999999</v>
      </c>
      <c r="C35">
        <v>0.95</v>
      </c>
      <c r="D35">
        <f t="shared" si="2"/>
        <v>0.98749999999999993</v>
      </c>
      <c r="E35">
        <f t="shared" si="3"/>
        <v>5.3033008588991036E-2</v>
      </c>
      <c r="F35">
        <f t="shared" si="4"/>
        <v>3.7499999999999978E-2</v>
      </c>
      <c r="G35">
        <v>0.20500000000000002</v>
      </c>
      <c r="H35">
        <v>0.19</v>
      </c>
      <c r="I35">
        <f t="shared" si="5"/>
        <v>0.19750000000000001</v>
      </c>
      <c r="J35">
        <f t="shared" si="6"/>
        <v>1.0606601717798222E-2</v>
      </c>
      <c r="K35">
        <f t="shared" si="7"/>
        <v>7.5000000000000058E-3</v>
      </c>
    </row>
    <row r="36" spans="1:11" x14ac:dyDescent="0.25">
      <c r="A36" t="s">
        <v>16</v>
      </c>
      <c r="B36">
        <v>0.97219999999999995</v>
      </c>
      <c r="C36">
        <v>1</v>
      </c>
      <c r="D36">
        <f t="shared" si="2"/>
        <v>0.98609999999999998</v>
      </c>
      <c r="E36">
        <f t="shared" si="3"/>
        <v>1.9657568516986055E-2</v>
      </c>
      <c r="F36">
        <f t="shared" si="4"/>
        <v>1.3900000000000023E-2</v>
      </c>
      <c r="G36">
        <v>0.17500000000000002</v>
      </c>
      <c r="H36">
        <v>0.185</v>
      </c>
      <c r="I36">
        <f t="shared" si="5"/>
        <v>0.18</v>
      </c>
      <c r="J36">
        <f t="shared" si="6"/>
        <v>7.0710678118654623E-3</v>
      </c>
      <c r="K36">
        <f t="shared" si="7"/>
        <v>4.9999999999999906E-3</v>
      </c>
    </row>
    <row r="37" spans="1:11" x14ac:dyDescent="0.25">
      <c r="A37" t="s">
        <v>15</v>
      </c>
      <c r="B37">
        <v>0.92879999999999996</v>
      </c>
      <c r="C37">
        <v>1</v>
      </c>
      <c r="D37">
        <f t="shared" si="2"/>
        <v>0.96439999999999992</v>
      </c>
      <c r="E37">
        <f t="shared" si="3"/>
        <v>5.0346002820482211E-2</v>
      </c>
      <c r="F37">
        <f t="shared" si="4"/>
        <v>3.5600000000000014E-2</v>
      </c>
      <c r="G37">
        <v>0.19499999999999998</v>
      </c>
      <c r="H37">
        <v>0.20500000000000002</v>
      </c>
      <c r="I37">
        <f t="shared" si="5"/>
        <v>0.2</v>
      </c>
      <c r="J37">
        <f t="shared" si="6"/>
        <v>7.0710678118655014E-3</v>
      </c>
      <c r="K37">
        <f t="shared" si="7"/>
        <v>5.0000000000000183E-3</v>
      </c>
    </row>
    <row r="38" spans="1:11" x14ac:dyDescent="0.25">
      <c r="A38" t="s">
        <v>9</v>
      </c>
      <c r="B38">
        <v>1.0222</v>
      </c>
      <c r="C38">
        <v>0.9355</v>
      </c>
      <c r="D38">
        <f t="shared" si="2"/>
        <v>0.97885</v>
      </c>
      <c r="E38">
        <f t="shared" si="3"/>
        <v>6.1306157928873672E-2</v>
      </c>
      <c r="F38">
        <f t="shared" si="4"/>
        <v>4.335E-2</v>
      </c>
      <c r="G38">
        <v>0.22999999999999998</v>
      </c>
      <c r="H38">
        <v>0.14500000000000002</v>
      </c>
      <c r="I38">
        <f t="shared" si="5"/>
        <v>0.1875</v>
      </c>
      <c r="J38">
        <f t="shared" si="6"/>
        <v>6.0104076400856465E-2</v>
      </c>
      <c r="K38">
        <f t="shared" si="7"/>
        <v>4.2499999999999948E-2</v>
      </c>
    </row>
    <row r="39" spans="1:11" x14ac:dyDescent="0.25">
      <c r="A39" t="s">
        <v>14</v>
      </c>
      <c r="B39">
        <v>0.94589999999999996</v>
      </c>
      <c r="C39">
        <v>0.97219999999999995</v>
      </c>
      <c r="D39">
        <f t="shared" si="2"/>
        <v>0.95904999999999996</v>
      </c>
      <c r="E39">
        <f t="shared" si="3"/>
        <v>1.8596908345206192E-2</v>
      </c>
      <c r="F39">
        <f t="shared" si="4"/>
        <v>1.3149999999999993E-2</v>
      </c>
      <c r="G39">
        <v>0.17500000000000002</v>
      </c>
      <c r="H39">
        <v>0.17500000000000002</v>
      </c>
      <c r="I39">
        <f t="shared" si="5"/>
        <v>0.17500000000000002</v>
      </c>
      <c r="J39">
        <f t="shared" si="6"/>
        <v>0</v>
      </c>
      <c r="K39">
        <f t="shared" si="7"/>
        <v>0</v>
      </c>
    </row>
    <row r="40" spans="1:11" x14ac:dyDescent="0.25">
      <c r="A40" t="s">
        <v>10</v>
      </c>
      <c r="B40">
        <v>0.97619999999999996</v>
      </c>
      <c r="C40">
        <v>1</v>
      </c>
      <c r="D40">
        <f t="shared" si="2"/>
        <v>0.98809999999999998</v>
      </c>
      <c r="E40">
        <f t="shared" si="3"/>
        <v>1.6829141392239861E-2</v>
      </c>
      <c r="F40">
        <f t="shared" si="4"/>
        <v>1.190000000000002E-2</v>
      </c>
      <c r="G40">
        <v>0.20500000000000002</v>
      </c>
      <c r="H40">
        <v>0.22499999999999998</v>
      </c>
      <c r="I40">
        <f t="shared" si="5"/>
        <v>0.215</v>
      </c>
      <c r="J40">
        <f t="shared" si="6"/>
        <v>1.4142135623730925E-2</v>
      </c>
      <c r="K40">
        <f t="shared" si="7"/>
        <v>9.9999999999999811E-3</v>
      </c>
    </row>
    <row r="41" spans="1:11" x14ac:dyDescent="0.25">
      <c r="A41" t="s">
        <v>13</v>
      </c>
      <c r="B41">
        <v>1</v>
      </c>
      <c r="C41">
        <v>0.97370000000000001</v>
      </c>
      <c r="D41">
        <f t="shared" si="2"/>
        <v>0.98685</v>
      </c>
      <c r="E41">
        <f t="shared" si="3"/>
        <v>1.8596908345206192E-2</v>
      </c>
      <c r="F41">
        <f t="shared" si="4"/>
        <v>1.3149999999999993E-2</v>
      </c>
      <c r="G41">
        <v>0.2</v>
      </c>
      <c r="H41">
        <v>0.185</v>
      </c>
      <c r="I41">
        <f t="shared" si="5"/>
        <v>0.1925</v>
      </c>
      <c r="J41">
        <f t="shared" si="6"/>
        <v>1.0606601717798222E-2</v>
      </c>
      <c r="K41">
        <f t="shared" si="7"/>
        <v>7.5000000000000058E-3</v>
      </c>
    </row>
    <row r="42" spans="1:11" x14ac:dyDescent="0.25">
      <c r="A42" t="s">
        <v>18</v>
      </c>
      <c r="B42">
        <v>0.94120000000000004</v>
      </c>
      <c r="C42">
        <v>0.94289999999999996</v>
      </c>
      <c r="D42">
        <f t="shared" si="2"/>
        <v>0.94205000000000005</v>
      </c>
      <c r="E42">
        <f t="shared" si="3"/>
        <v>1.2020815280170769E-3</v>
      </c>
      <c r="F42">
        <f t="shared" si="4"/>
        <v>8.499999999999619E-4</v>
      </c>
      <c r="G42">
        <v>0.16</v>
      </c>
      <c r="H42">
        <v>0.16500000000000001</v>
      </c>
      <c r="I42">
        <f t="shared" si="5"/>
        <v>0.16250000000000001</v>
      </c>
      <c r="J42">
        <f t="shared" si="6"/>
        <v>3.5355339059327407E-3</v>
      </c>
      <c r="K42">
        <f t="shared" si="7"/>
        <v>2.5000000000000022E-3</v>
      </c>
    </row>
    <row r="43" spans="1:11" x14ac:dyDescent="0.25">
      <c r="A43" t="s">
        <v>12</v>
      </c>
      <c r="B43">
        <v>0.97219999999999995</v>
      </c>
      <c r="C43">
        <v>0.97299999999999998</v>
      </c>
      <c r="D43">
        <f t="shared" si="2"/>
        <v>0.97259999999999991</v>
      </c>
      <c r="E43">
        <f t="shared" si="3"/>
        <v>5.6568542494925419E-4</v>
      </c>
      <c r="F43">
        <f t="shared" si="4"/>
        <v>4.000000000000114E-4</v>
      </c>
      <c r="G43">
        <v>0.17500000000000002</v>
      </c>
      <c r="H43">
        <v>0.18</v>
      </c>
      <c r="I43">
        <f t="shared" si="5"/>
        <v>0.17749999999999999</v>
      </c>
      <c r="J43">
        <f t="shared" si="6"/>
        <v>3.5355339059327212E-3</v>
      </c>
      <c r="K43">
        <f t="shared" si="7"/>
        <v>2.4999999999999883E-3</v>
      </c>
    </row>
    <row r="44" spans="1:11" x14ac:dyDescent="0.25">
      <c r="A44" t="s">
        <v>11</v>
      </c>
      <c r="B44">
        <v>1</v>
      </c>
      <c r="C44">
        <v>0.94589999999999996</v>
      </c>
      <c r="D44">
        <f t="shared" si="2"/>
        <v>0.97294999999999998</v>
      </c>
      <c r="E44">
        <f t="shared" si="3"/>
        <v>3.8254476862192251E-2</v>
      </c>
      <c r="F44">
        <f t="shared" si="4"/>
        <v>2.7050000000000018E-2</v>
      </c>
      <c r="G44">
        <v>0.17500000000000002</v>
      </c>
      <c r="H44">
        <v>0.17500000000000002</v>
      </c>
      <c r="I44">
        <f t="shared" si="5"/>
        <v>0.17500000000000002</v>
      </c>
      <c r="J44">
        <f t="shared" si="6"/>
        <v>0</v>
      </c>
      <c r="K44">
        <f t="shared" si="7"/>
        <v>0</v>
      </c>
    </row>
    <row r="45" spans="1:11" x14ac:dyDescent="0.25">
      <c r="A45" t="s">
        <v>67</v>
      </c>
      <c r="B45">
        <v>1</v>
      </c>
      <c r="C45">
        <v>1</v>
      </c>
      <c r="D45">
        <f t="shared" si="2"/>
        <v>1</v>
      </c>
      <c r="E45">
        <f t="shared" si="3"/>
        <v>0</v>
      </c>
      <c r="F45">
        <f t="shared" si="4"/>
        <v>0</v>
      </c>
      <c r="G45">
        <v>0.16</v>
      </c>
      <c r="H45">
        <v>0.17</v>
      </c>
      <c r="I45">
        <f t="shared" si="5"/>
        <v>0.16500000000000001</v>
      </c>
      <c r="J45">
        <f t="shared" si="6"/>
        <v>7.0710678118654814E-3</v>
      </c>
      <c r="K45">
        <f t="shared" si="7"/>
        <v>5.0000000000000044E-3</v>
      </c>
    </row>
    <row r="46" spans="1:11" x14ac:dyDescent="0.25">
      <c r="A46" t="s">
        <v>68</v>
      </c>
      <c r="B46">
        <v>1.0329999999999999</v>
      </c>
      <c r="C46">
        <v>1</v>
      </c>
      <c r="D46">
        <f t="shared" si="2"/>
        <v>1.0165</v>
      </c>
      <c r="E46">
        <f t="shared" si="3"/>
        <v>2.333452377915601E-2</v>
      </c>
      <c r="F46">
        <f t="shared" si="4"/>
        <v>1.6499999999999959E-2</v>
      </c>
      <c r="G46">
        <v>0.18</v>
      </c>
      <c r="H46">
        <v>0.17</v>
      </c>
      <c r="I46">
        <f t="shared" si="5"/>
        <v>0.17499999999999999</v>
      </c>
      <c r="J46">
        <f t="shared" si="6"/>
        <v>7.0710678118654623E-3</v>
      </c>
      <c r="K46">
        <f t="shared" si="7"/>
        <v>4.9999999999999906E-3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B2:Z22"/>
  <sheetViews>
    <sheetView workbookViewId="0">
      <selection activeCell="F24" sqref="F24"/>
    </sheetView>
  </sheetViews>
  <sheetFormatPr defaultRowHeight="15" x14ac:dyDescent="0.25"/>
  <sheetData>
    <row r="2" spans="2:26" x14ac:dyDescent="0.25">
      <c r="C2" t="s">
        <v>83</v>
      </c>
      <c r="D2" t="s">
        <v>80</v>
      </c>
      <c r="E2" t="s">
        <v>291</v>
      </c>
      <c r="F2" t="s">
        <v>86</v>
      </c>
      <c r="G2" t="s">
        <v>150</v>
      </c>
      <c r="H2" t="s">
        <v>25</v>
      </c>
      <c r="I2" t="s">
        <v>374</v>
      </c>
      <c r="J2" t="s">
        <v>386</v>
      </c>
      <c r="K2" t="s">
        <v>961</v>
      </c>
      <c r="L2" t="s">
        <v>975</v>
      </c>
      <c r="M2" t="s">
        <v>923</v>
      </c>
      <c r="N2" t="s">
        <v>711</v>
      </c>
      <c r="O2" t="s">
        <v>253</v>
      </c>
      <c r="P2" t="s">
        <v>925</v>
      </c>
      <c r="Q2" t="s">
        <v>1106</v>
      </c>
      <c r="R2" t="s">
        <v>899</v>
      </c>
      <c r="S2" t="s">
        <v>662</v>
      </c>
      <c r="T2" t="s">
        <v>198</v>
      </c>
      <c r="U2" t="s">
        <v>803</v>
      </c>
      <c r="V2" t="s">
        <v>879</v>
      </c>
      <c r="W2" t="s">
        <v>223</v>
      </c>
      <c r="X2" t="s">
        <v>966</v>
      </c>
      <c r="Y2" t="s">
        <v>927</v>
      </c>
    </row>
    <row r="3" spans="2:26" x14ac:dyDescent="0.25">
      <c r="B3" t="s">
        <v>990</v>
      </c>
      <c r="C3" t="s">
        <v>994</v>
      </c>
      <c r="D3" t="s">
        <v>995</v>
      </c>
      <c r="E3" t="s">
        <v>996</v>
      </c>
      <c r="F3" t="s">
        <v>997</v>
      </c>
      <c r="G3" t="s">
        <v>998</v>
      </c>
      <c r="H3" t="s">
        <v>999</v>
      </c>
      <c r="I3" t="s">
        <v>1000</v>
      </c>
      <c r="J3" t="s">
        <v>1001</v>
      </c>
      <c r="K3" t="s">
        <v>1002</v>
      </c>
      <c r="L3" t="s">
        <v>1003</v>
      </c>
      <c r="M3" t="s">
        <v>1004</v>
      </c>
      <c r="N3" t="s">
        <v>1005</v>
      </c>
      <c r="O3" t="s">
        <v>1006</v>
      </c>
      <c r="P3" t="s">
        <v>1007</v>
      </c>
      <c r="Q3" t="s">
        <v>1008</v>
      </c>
      <c r="R3" t="s">
        <v>1009</v>
      </c>
      <c r="S3" t="s">
        <v>1010</v>
      </c>
      <c r="T3" t="s">
        <v>1011</v>
      </c>
      <c r="U3" t="s">
        <v>1012</v>
      </c>
      <c r="V3" t="s">
        <v>1013</v>
      </c>
      <c r="W3" t="s">
        <v>1014</v>
      </c>
      <c r="X3" t="s">
        <v>1015</v>
      </c>
      <c r="Y3" t="s">
        <v>1016</v>
      </c>
    </row>
    <row r="4" spans="2:26" x14ac:dyDescent="0.25">
      <c r="B4" t="s">
        <v>1017</v>
      </c>
      <c r="C4">
        <v>0.22877</v>
      </c>
      <c r="D4">
        <v>1.0963499999999999</v>
      </c>
      <c r="E4">
        <v>0.94101000000000001</v>
      </c>
      <c r="F4">
        <v>0.33385999999999999</v>
      </c>
      <c r="G4">
        <v>0.65649999999999997</v>
      </c>
      <c r="H4">
        <v>0</v>
      </c>
      <c r="I4">
        <v>0.26377499999999998</v>
      </c>
      <c r="J4">
        <v>0</v>
      </c>
      <c r="K4">
        <v>0</v>
      </c>
      <c r="L4">
        <v>0</v>
      </c>
      <c r="M4">
        <v>0</v>
      </c>
      <c r="N4">
        <v>0.33550999999999997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3.855775</v>
      </c>
    </row>
    <row r="5" spans="2:26" x14ac:dyDescent="0.25">
      <c r="B5" t="s">
        <v>1018</v>
      </c>
      <c r="C5">
        <v>3.9782500000000001</v>
      </c>
      <c r="D5">
        <v>29.425000000000001</v>
      </c>
      <c r="E5">
        <v>0</v>
      </c>
      <c r="F5">
        <v>24.97</v>
      </c>
      <c r="G5">
        <v>1.7155</v>
      </c>
      <c r="H5">
        <v>0.1585</v>
      </c>
      <c r="I5">
        <v>2.7010000000000001</v>
      </c>
      <c r="J5">
        <v>1.7645</v>
      </c>
      <c r="K5">
        <v>0</v>
      </c>
      <c r="L5">
        <v>0.83574999999999999</v>
      </c>
      <c r="M5">
        <v>0.195384</v>
      </c>
      <c r="N5">
        <v>0</v>
      </c>
      <c r="O5">
        <v>0.19775999999999999</v>
      </c>
      <c r="P5">
        <v>0</v>
      </c>
      <c r="Q5">
        <v>0.22927</v>
      </c>
      <c r="R5">
        <v>0</v>
      </c>
      <c r="S5">
        <v>0</v>
      </c>
      <c r="T5">
        <v>0.52318799999999999</v>
      </c>
      <c r="U5">
        <v>0.188635</v>
      </c>
      <c r="V5">
        <v>0</v>
      </c>
      <c r="W5">
        <v>1.8066</v>
      </c>
      <c r="X5">
        <v>0.19198000000000001</v>
      </c>
      <c r="Y5">
        <v>0</v>
      </c>
      <c r="Z5">
        <v>68.881320000000002</v>
      </c>
    </row>
    <row r="6" spans="2:26" x14ac:dyDescent="0.25">
      <c r="B6" t="s">
        <v>1019</v>
      </c>
      <c r="C6">
        <v>0.55600000000000005</v>
      </c>
      <c r="D6">
        <v>3.1867999999999999</v>
      </c>
      <c r="E6">
        <v>1.608995</v>
      </c>
      <c r="F6">
        <v>3.6086999999999998</v>
      </c>
      <c r="G6">
        <v>0.74429999999999996</v>
      </c>
      <c r="H6">
        <v>0.18402499999999999</v>
      </c>
      <c r="I6">
        <v>3.3533750000000002</v>
      </c>
      <c r="J6">
        <v>0</v>
      </c>
      <c r="K6">
        <v>0</v>
      </c>
      <c r="L6">
        <v>0.85787500000000005</v>
      </c>
      <c r="M6">
        <v>0</v>
      </c>
      <c r="N6">
        <v>0</v>
      </c>
      <c r="O6">
        <v>0.23599000000000001</v>
      </c>
      <c r="P6">
        <v>0</v>
      </c>
      <c r="Q6">
        <v>0.3856</v>
      </c>
      <c r="R6">
        <v>0</v>
      </c>
      <c r="S6">
        <v>0</v>
      </c>
      <c r="T6">
        <v>0</v>
      </c>
      <c r="U6">
        <v>0</v>
      </c>
      <c r="V6">
        <v>0</v>
      </c>
      <c r="W6">
        <v>2.1561189999999999</v>
      </c>
      <c r="X6">
        <v>0.18146000000000001</v>
      </c>
      <c r="Y6">
        <v>0</v>
      </c>
      <c r="Z6">
        <v>17.059239999999999</v>
      </c>
    </row>
    <row r="7" spans="2:26" x14ac:dyDescent="0.25">
      <c r="B7" t="s">
        <v>1020</v>
      </c>
      <c r="C7">
        <v>0.35830000000000001</v>
      </c>
      <c r="D7">
        <v>2.1046999999999998</v>
      </c>
      <c r="E7">
        <v>0</v>
      </c>
      <c r="F7">
        <v>1.0201</v>
      </c>
      <c r="G7">
        <v>0.51044999999999996</v>
      </c>
      <c r="H7">
        <v>0.75501300000000005</v>
      </c>
      <c r="I7">
        <v>0.58912500000000001</v>
      </c>
      <c r="J7">
        <v>0</v>
      </c>
      <c r="K7">
        <v>0</v>
      </c>
      <c r="L7">
        <v>1.1857500000000001</v>
      </c>
      <c r="M7">
        <v>0</v>
      </c>
      <c r="N7">
        <v>0</v>
      </c>
      <c r="O7">
        <v>0.27200999999999997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0.64959999999999996</v>
      </c>
      <c r="W7">
        <v>0</v>
      </c>
      <c r="X7">
        <v>0</v>
      </c>
      <c r="Y7">
        <v>0</v>
      </c>
      <c r="Z7">
        <v>7.4450479999999999</v>
      </c>
    </row>
    <row r="8" spans="2:26" x14ac:dyDescent="0.25">
      <c r="B8" t="s">
        <v>1021</v>
      </c>
      <c r="C8">
        <v>1.4112499999999999</v>
      </c>
      <c r="D8">
        <v>8.9655000000000005</v>
      </c>
      <c r="E8">
        <v>0</v>
      </c>
      <c r="F8">
        <v>5.1280000000000001</v>
      </c>
      <c r="G8">
        <v>1.0126999999999999</v>
      </c>
      <c r="H8">
        <v>0.18806300000000001</v>
      </c>
      <c r="I8">
        <v>1.00075</v>
      </c>
      <c r="J8">
        <v>0</v>
      </c>
      <c r="K8">
        <v>0</v>
      </c>
      <c r="L8">
        <v>1.2766249999999999</v>
      </c>
      <c r="M8">
        <v>0.24046000000000001</v>
      </c>
      <c r="N8">
        <v>0.25773000000000001</v>
      </c>
      <c r="O8">
        <v>0.26418000000000003</v>
      </c>
      <c r="P8">
        <v>0</v>
      </c>
      <c r="Q8">
        <v>1.3919999999999999</v>
      </c>
      <c r="R8">
        <v>0</v>
      </c>
      <c r="S8">
        <v>2.87825</v>
      </c>
      <c r="T8">
        <v>0</v>
      </c>
      <c r="U8">
        <v>0</v>
      </c>
      <c r="V8">
        <v>5.726</v>
      </c>
      <c r="W8">
        <v>0</v>
      </c>
      <c r="X8">
        <v>0</v>
      </c>
      <c r="Y8">
        <v>0</v>
      </c>
      <c r="Z8">
        <v>29.741510000000002</v>
      </c>
    </row>
    <row r="9" spans="2:26" x14ac:dyDescent="0.25">
      <c r="B9" t="s">
        <v>1022</v>
      </c>
      <c r="C9">
        <v>0.214138</v>
      </c>
      <c r="D9">
        <v>1.0680499999999999</v>
      </c>
      <c r="E9">
        <v>0</v>
      </c>
      <c r="F9">
        <v>0.30538999999999999</v>
      </c>
      <c r="G9">
        <v>0</v>
      </c>
      <c r="H9">
        <v>0</v>
      </c>
      <c r="I9">
        <v>0.22603799999999999</v>
      </c>
      <c r="J9">
        <v>0</v>
      </c>
      <c r="K9">
        <v>0</v>
      </c>
      <c r="L9">
        <v>0.250025</v>
      </c>
      <c r="M9">
        <v>0.187447</v>
      </c>
      <c r="N9">
        <v>0.79249999999999998</v>
      </c>
      <c r="O9">
        <v>0.19270000000000001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3.2362880000000001</v>
      </c>
    </row>
    <row r="10" spans="2:26" x14ac:dyDescent="0.25">
      <c r="B10" t="s">
        <v>1023</v>
      </c>
      <c r="C10">
        <v>0.46029999999999999</v>
      </c>
      <c r="D10">
        <v>3.4155000000000002</v>
      </c>
      <c r="E10">
        <v>1.4504999999999999</v>
      </c>
      <c r="F10">
        <v>2.0948000000000002</v>
      </c>
      <c r="G10">
        <v>0.47760000000000002</v>
      </c>
      <c r="H10">
        <v>0.13208800000000001</v>
      </c>
      <c r="I10">
        <v>2.9448750000000001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0.26952999999999999</v>
      </c>
      <c r="X10">
        <v>0</v>
      </c>
      <c r="Y10">
        <v>0</v>
      </c>
      <c r="Z10">
        <v>11.245189999999999</v>
      </c>
    </row>
    <row r="11" spans="2:26" x14ac:dyDescent="0.25">
      <c r="B11" t="s">
        <v>1024</v>
      </c>
      <c r="C11">
        <v>0.70907500000000001</v>
      </c>
      <c r="D11">
        <v>6.7119999999999997</v>
      </c>
      <c r="E11">
        <v>0</v>
      </c>
      <c r="F11">
        <v>3.33</v>
      </c>
      <c r="G11">
        <v>0</v>
      </c>
      <c r="H11">
        <v>0</v>
      </c>
      <c r="I11">
        <v>1.0847500000000001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0.23921000000000001</v>
      </c>
      <c r="V11">
        <v>0.29475000000000001</v>
      </c>
      <c r="W11">
        <v>0.40822999999999998</v>
      </c>
      <c r="X11">
        <v>0</v>
      </c>
      <c r="Y11">
        <v>0</v>
      </c>
      <c r="Z11">
        <v>12.77802</v>
      </c>
    </row>
    <row r="12" spans="2:26" x14ac:dyDescent="0.25">
      <c r="B12" t="s">
        <v>1025</v>
      </c>
      <c r="C12">
        <v>0</v>
      </c>
      <c r="D12">
        <v>0</v>
      </c>
      <c r="E12">
        <v>0</v>
      </c>
      <c r="F12">
        <v>0</v>
      </c>
      <c r="G12">
        <v>0.41825000000000001</v>
      </c>
      <c r="H12">
        <v>0</v>
      </c>
      <c r="I12">
        <v>0</v>
      </c>
      <c r="J12">
        <v>0</v>
      </c>
      <c r="K12">
        <v>0</v>
      </c>
      <c r="L12">
        <v>0.15833800000000001</v>
      </c>
      <c r="M12">
        <v>0.90039999999999998</v>
      </c>
      <c r="N12">
        <v>0</v>
      </c>
      <c r="O12">
        <v>0.20688000000000001</v>
      </c>
      <c r="P12">
        <v>0</v>
      </c>
      <c r="Q12">
        <v>0</v>
      </c>
      <c r="R12">
        <v>0.22287499999999999</v>
      </c>
      <c r="S12">
        <v>0</v>
      </c>
      <c r="T12">
        <v>0</v>
      </c>
      <c r="U12">
        <v>0.28106999999999999</v>
      </c>
      <c r="V12">
        <v>0</v>
      </c>
      <c r="W12">
        <v>0</v>
      </c>
      <c r="X12">
        <v>0</v>
      </c>
      <c r="Y12">
        <v>0</v>
      </c>
      <c r="Z12">
        <v>2.1878129999999998</v>
      </c>
    </row>
    <row r="13" spans="2:26" x14ac:dyDescent="0.25">
      <c r="B13" t="s">
        <v>70</v>
      </c>
      <c r="C13">
        <v>0</v>
      </c>
      <c r="D13">
        <v>0</v>
      </c>
      <c r="E13">
        <v>0</v>
      </c>
      <c r="F13">
        <v>0</v>
      </c>
      <c r="G13">
        <v>0.94804999999999995</v>
      </c>
      <c r="H13">
        <v>0.148088</v>
      </c>
      <c r="I13">
        <v>0</v>
      </c>
      <c r="J13">
        <v>0</v>
      </c>
      <c r="K13">
        <v>0</v>
      </c>
      <c r="L13">
        <v>0.52775000000000005</v>
      </c>
      <c r="M13">
        <v>0</v>
      </c>
      <c r="N13">
        <v>0</v>
      </c>
      <c r="O13">
        <v>0</v>
      </c>
      <c r="P13">
        <v>0</v>
      </c>
      <c r="Q13">
        <v>1.07575</v>
      </c>
      <c r="R13">
        <v>0.61206300000000002</v>
      </c>
      <c r="S13">
        <v>0</v>
      </c>
      <c r="T13">
        <v>0</v>
      </c>
      <c r="U13">
        <v>0.33656000000000003</v>
      </c>
      <c r="V13">
        <v>0</v>
      </c>
      <c r="W13">
        <v>0</v>
      </c>
      <c r="X13">
        <v>0</v>
      </c>
      <c r="Y13">
        <v>0.9698</v>
      </c>
      <c r="Z13">
        <v>4.618061</v>
      </c>
    </row>
    <row r="14" spans="2:26" x14ac:dyDescent="0.25">
      <c r="B14" t="s">
        <v>71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0.21371999999999999</v>
      </c>
      <c r="L14">
        <v>1.0591250000000001</v>
      </c>
      <c r="M14">
        <v>0</v>
      </c>
      <c r="N14">
        <v>0</v>
      </c>
      <c r="O14">
        <v>0.21278</v>
      </c>
      <c r="P14">
        <v>1.2382500000000001</v>
      </c>
      <c r="Q14">
        <v>0.94825000000000004</v>
      </c>
      <c r="R14">
        <v>0.48249999999999998</v>
      </c>
      <c r="S14">
        <v>0</v>
      </c>
      <c r="T14">
        <v>0</v>
      </c>
      <c r="U14">
        <v>0.70509999999999995</v>
      </c>
      <c r="V14">
        <v>0</v>
      </c>
      <c r="W14">
        <v>2.8895</v>
      </c>
      <c r="X14">
        <v>0.18945400000000001</v>
      </c>
      <c r="Y14">
        <v>0</v>
      </c>
      <c r="Z14">
        <v>7.9386789999999996</v>
      </c>
    </row>
    <row r="15" spans="2:26" x14ac:dyDescent="0.25">
      <c r="B15" t="s">
        <v>7</v>
      </c>
      <c r="C15">
        <v>2.6684999999999999</v>
      </c>
      <c r="D15">
        <v>17.614999999999998</v>
      </c>
      <c r="E15">
        <v>0</v>
      </c>
      <c r="F15">
        <v>14.393000000000001</v>
      </c>
      <c r="G15">
        <v>1.2101</v>
      </c>
      <c r="H15">
        <v>0.160688</v>
      </c>
      <c r="I15">
        <v>0</v>
      </c>
      <c r="J15">
        <v>0</v>
      </c>
      <c r="K15">
        <v>0</v>
      </c>
      <c r="L15">
        <v>0.730375</v>
      </c>
      <c r="M15">
        <v>0</v>
      </c>
      <c r="N15">
        <v>0</v>
      </c>
      <c r="O15">
        <v>0.23103000000000001</v>
      </c>
      <c r="P15">
        <v>0</v>
      </c>
      <c r="Q15">
        <v>1.0842499999999999</v>
      </c>
      <c r="R15">
        <v>0</v>
      </c>
      <c r="S15">
        <v>0</v>
      </c>
      <c r="T15">
        <v>0.18146899999999999</v>
      </c>
      <c r="U15">
        <v>0</v>
      </c>
      <c r="V15">
        <v>0</v>
      </c>
      <c r="W15">
        <v>0</v>
      </c>
      <c r="X15">
        <v>0</v>
      </c>
      <c r="Y15">
        <v>0.78349999999999997</v>
      </c>
      <c r="Z15">
        <v>39.05791</v>
      </c>
    </row>
    <row r="16" spans="2:26" x14ac:dyDescent="0.25">
      <c r="B16" t="s">
        <v>1026</v>
      </c>
      <c r="C16">
        <v>2.39425</v>
      </c>
      <c r="D16">
        <v>22.125</v>
      </c>
      <c r="E16">
        <v>0</v>
      </c>
      <c r="F16">
        <v>18.082999999999998</v>
      </c>
      <c r="G16">
        <v>1.60175</v>
      </c>
      <c r="H16">
        <v>0.25092500000000001</v>
      </c>
      <c r="I16">
        <v>2.2389999999999999</v>
      </c>
      <c r="J16">
        <v>1.5131250000000001</v>
      </c>
      <c r="K16">
        <v>0</v>
      </c>
      <c r="L16">
        <v>0.64437500000000003</v>
      </c>
      <c r="M16">
        <v>0.28706999999999999</v>
      </c>
      <c r="N16">
        <v>0</v>
      </c>
      <c r="O16">
        <v>0.32317000000000001</v>
      </c>
      <c r="P16">
        <v>0</v>
      </c>
      <c r="Q16">
        <v>2.2880600000000002</v>
      </c>
      <c r="R16">
        <v>0</v>
      </c>
      <c r="S16">
        <v>0</v>
      </c>
      <c r="T16">
        <v>0.53437500000000004</v>
      </c>
      <c r="U16">
        <v>0</v>
      </c>
      <c r="V16">
        <v>0.20077600000000001</v>
      </c>
      <c r="W16">
        <v>6.0540000000000003</v>
      </c>
      <c r="X16">
        <v>0</v>
      </c>
      <c r="Y16">
        <v>0</v>
      </c>
      <c r="Z16">
        <v>58.538879999999999</v>
      </c>
    </row>
    <row r="17" spans="2:26" x14ac:dyDescent="0.25">
      <c r="B17" t="s">
        <v>1027</v>
      </c>
      <c r="C17">
        <v>0</v>
      </c>
      <c r="D17">
        <v>0</v>
      </c>
      <c r="E17">
        <v>0.92522000000000004</v>
      </c>
      <c r="F17">
        <v>0.93394299999999997</v>
      </c>
      <c r="G17">
        <v>0</v>
      </c>
      <c r="H17">
        <v>0</v>
      </c>
      <c r="I17">
        <v>0.33272499999999999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U17">
        <v>0</v>
      </c>
      <c r="V17">
        <v>0.191995</v>
      </c>
      <c r="W17">
        <v>0</v>
      </c>
      <c r="X17">
        <v>0</v>
      </c>
      <c r="Y17">
        <v>0</v>
      </c>
      <c r="Z17">
        <v>2.383883</v>
      </c>
    </row>
    <row r="18" spans="2:26" x14ac:dyDescent="0.25">
      <c r="B18" t="s">
        <v>1028</v>
      </c>
      <c r="C18">
        <v>1.6975</v>
      </c>
      <c r="D18">
        <v>8.5559999999999992</v>
      </c>
      <c r="E18">
        <v>3.1192000000000002</v>
      </c>
      <c r="F18">
        <v>5.3460000000000001</v>
      </c>
      <c r="G18">
        <v>1.5105</v>
      </c>
      <c r="H18">
        <v>0.19686300000000001</v>
      </c>
      <c r="I18">
        <v>3.71</v>
      </c>
      <c r="J18">
        <v>0</v>
      </c>
      <c r="K18">
        <v>0</v>
      </c>
      <c r="L18">
        <v>0</v>
      </c>
      <c r="M18">
        <v>0.19430500000000001</v>
      </c>
      <c r="N18">
        <v>0.21856999999999999</v>
      </c>
      <c r="O18">
        <v>0.22344</v>
      </c>
      <c r="P18">
        <v>1.597</v>
      </c>
      <c r="Q18">
        <v>0</v>
      </c>
      <c r="R18">
        <v>0</v>
      </c>
      <c r="S18">
        <v>0</v>
      </c>
      <c r="T18">
        <v>0.29362500000000002</v>
      </c>
      <c r="U18">
        <v>0.80059999999999998</v>
      </c>
      <c r="V18">
        <v>0.198819</v>
      </c>
      <c r="W18">
        <v>4.5350000000000001</v>
      </c>
      <c r="X18">
        <v>0</v>
      </c>
      <c r="Y18">
        <v>0</v>
      </c>
      <c r="Z18">
        <v>32.197420000000001</v>
      </c>
    </row>
    <row r="19" spans="2:26" x14ac:dyDescent="0.25">
      <c r="B19" t="s">
        <v>1029</v>
      </c>
      <c r="C19">
        <v>2.3235000000000001</v>
      </c>
      <c r="D19">
        <v>23.385999999999999</v>
      </c>
      <c r="E19">
        <v>5.2283999999999997</v>
      </c>
      <c r="F19">
        <v>6.7132500000000004</v>
      </c>
      <c r="G19">
        <v>1.8252999999999999</v>
      </c>
      <c r="H19">
        <v>0.13385</v>
      </c>
      <c r="I19">
        <v>2.7128749999999999</v>
      </c>
      <c r="J19">
        <v>0</v>
      </c>
      <c r="K19">
        <v>0</v>
      </c>
      <c r="L19">
        <v>0</v>
      </c>
      <c r="M19">
        <v>0</v>
      </c>
      <c r="N19">
        <v>0</v>
      </c>
      <c r="O19">
        <v>0.26232</v>
      </c>
      <c r="P19">
        <v>0</v>
      </c>
      <c r="Q19">
        <v>0</v>
      </c>
      <c r="R19">
        <v>0</v>
      </c>
      <c r="S19">
        <v>3.4449999999999998</v>
      </c>
      <c r="T19">
        <v>0</v>
      </c>
      <c r="U19">
        <v>0</v>
      </c>
      <c r="V19">
        <v>0</v>
      </c>
      <c r="W19">
        <v>5.9359999999999999</v>
      </c>
      <c r="X19">
        <v>0.22076000000000001</v>
      </c>
      <c r="Y19">
        <v>0</v>
      </c>
      <c r="Z19">
        <v>52.187260000000002</v>
      </c>
    </row>
    <row r="20" spans="2:26" x14ac:dyDescent="0.25">
      <c r="B20" t="s">
        <v>1030</v>
      </c>
      <c r="C20">
        <v>0</v>
      </c>
      <c r="D20">
        <v>0</v>
      </c>
      <c r="E20">
        <v>0</v>
      </c>
      <c r="F20">
        <v>0</v>
      </c>
      <c r="G20">
        <v>0.368035</v>
      </c>
      <c r="H20">
        <v>0</v>
      </c>
      <c r="I20">
        <v>0</v>
      </c>
      <c r="J20">
        <v>0</v>
      </c>
      <c r="K20">
        <v>0.25807000000000002</v>
      </c>
      <c r="L20">
        <v>0.69374999999999998</v>
      </c>
      <c r="M20">
        <v>0</v>
      </c>
      <c r="N20">
        <v>0</v>
      </c>
      <c r="O20">
        <v>0</v>
      </c>
      <c r="P20">
        <v>0</v>
      </c>
      <c r="Q20">
        <v>0</v>
      </c>
      <c r="R20">
        <v>0.41649999999999998</v>
      </c>
      <c r="S20">
        <v>0</v>
      </c>
      <c r="T20">
        <v>0</v>
      </c>
      <c r="U20">
        <v>0.34421000000000002</v>
      </c>
      <c r="V20">
        <v>2.0072999999999999</v>
      </c>
      <c r="W20">
        <v>0</v>
      </c>
      <c r="X20">
        <v>0</v>
      </c>
      <c r="Y20">
        <v>0</v>
      </c>
      <c r="Z20">
        <v>4.0878649999999999</v>
      </c>
    </row>
    <row r="21" spans="2:26" x14ac:dyDescent="0.25">
      <c r="B21" t="s">
        <v>1031</v>
      </c>
      <c r="C21">
        <v>0</v>
      </c>
      <c r="D21">
        <v>0</v>
      </c>
      <c r="E21">
        <v>0</v>
      </c>
      <c r="F21">
        <v>0</v>
      </c>
      <c r="G21">
        <v>0.61995</v>
      </c>
      <c r="H21">
        <v>0</v>
      </c>
      <c r="I21">
        <v>0</v>
      </c>
      <c r="J21">
        <v>0</v>
      </c>
      <c r="K21">
        <v>0.22417999999999999</v>
      </c>
      <c r="L21">
        <v>0.98112500000000002</v>
      </c>
      <c r="M21">
        <v>0</v>
      </c>
      <c r="N21">
        <v>0</v>
      </c>
      <c r="O21">
        <v>0.24718999999999999</v>
      </c>
      <c r="P21">
        <v>0</v>
      </c>
      <c r="Q21">
        <v>1.2822499999999999</v>
      </c>
      <c r="R21">
        <v>0.60056299999999996</v>
      </c>
      <c r="S21">
        <v>0</v>
      </c>
      <c r="T21">
        <v>0</v>
      </c>
      <c r="U21">
        <v>0</v>
      </c>
      <c r="V21">
        <v>0.85050000000000003</v>
      </c>
      <c r="W21">
        <v>1.224267</v>
      </c>
      <c r="X21">
        <v>0</v>
      </c>
      <c r="Y21">
        <v>0</v>
      </c>
      <c r="Z21">
        <v>6.0300250000000002</v>
      </c>
    </row>
    <row r="22" spans="2:26" x14ac:dyDescent="0.25">
      <c r="B22" t="s">
        <v>68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0.55225000000000002</v>
      </c>
      <c r="M22">
        <v>0.20818</v>
      </c>
      <c r="N22">
        <v>0.80879999999999996</v>
      </c>
      <c r="O22">
        <v>0</v>
      </c>
      <c r="P22">
        <v>1.0569999999999999</v>
      </c>
      <c r="Q22">
        <v>0</v>
      </c>
      <c r="R22">
        <v>0</v>
      </c>
      <c r="S22">
        <v>0</v>
      </c>
      <c r="T22">
        <v>0</v>
      </c>
      <c r="U22">
        <v>0</v>
      </c>
      <c r="V22">
        <v>2.0470000000000002</v>
      </c>
      <c r="W22">
        <v>0.20605000000000001</v>
      </c>
      <c r="X22">
        <v>0.193358</v>
      </c>
      <c r="Y22">
        <v>0.18943299999999999</v>
      </c>
      <c r="Z22">
        <v>5.2620709999999997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C2:Z21"/>
  <sheetViews>
    <sheetView workbookViewId="0">
      <selection activeCell="W24" sqref="W24"/>
    </sheetView>
  </sheetViews>
  <sheetFormatPr defaultRowHeight="15" x14ac:dyDescent="0.25"/>
  <cols>
    <col min="3" max="3" width="21.140625" customWidth="1"/>
  </cols>
  <sheetData>
    <row r="2" spans="3:26" x14ac:dyDescent="0.25">
      <c r="C2" t="s">
        <v>990</v>
      </c>
      <c r="D2" t="s">
        <v>994</v>
      </c>
      <c r="E2" s="1" t="s">
        <v>995</v>
      </c>
      <c r="F2" t="s">
        <v>996</v>
      </c>
      <c r="G2" t="s">
        <v>997</v>
      </c>
      <c r="H2" t="s">
        <v>998</v>
      </c>
      <c r="I2" t="s">
        <v>999</v>
      </c>
      <c r="J2" t="s">
        <v>1000</v>
      </c>
      <c r="K2" t="s">
        <v>1001</v>
      </c>
      <c r="L2" t="s">
        <v>1002</v>
      </c>
      <c r="M2" t="s">
        <v>1003</v>
      </c>
      <c r="N2" t="s">
        <v>1004</v>
      </c>
      <c r="O2" t="s">
        <v>1005</v>
      </c>
      <c r="P2" t="s">
        <v>1006</v>
      </c>
      <c r="Q2" t="s">
        <v>1007</v>
      </c>
      <c r="R2" t="s">
        <v>1008</v>
      </c>
      <c r="S2" t="s">
        <v>1009</v>
      </c>
      <c r="T2" t="s">
        <v>1010</v>
      </c>
      <c r="U2" t="s">
        <v>1011</v>
      </c>
      <c r="V2" t="s">
        <v>1012</v>
      </c>
      <c r="W2" t="s">
        <v>1013</v>
      </c>
      <c r="X2" t="s">
        <v>1014</v>
      </c>
      <c r="Y2" t="s">
        <v>1015</v>
      </c>
      <c r="Z2" t="s">
        <v>1016</v>
      </c>
    </row>
    <row r="3" spans="3:26" x14ac:dyDescent="0.25">
      <c r="C3" s="1" t="s">
        <v>1017</v>
      </c>
      <c r="D3" s="1">
        <v>0.22877</v>
      </c>
      <c r="E3" s="1">
        <v>1.0963499999999999</v>
      </c>
      <c r="F3" s="1">
        <v>0.94101000000000001</v>
      </c>
      <c r="G3" s="1">
        <v>0.33385999999999999</v>
      </c>
      <c r="H3" s="1">
        <v>0.65649999999999997</v>
      </c>
      <c r="I3" s="1">
        <v>0</v>
      </c>
      <c r="J3" s="1">
        <v>0.26377499999999998</v>
      </c>
      <c r="K3" s="1">
        <v>0</v>
      </c>
      <c r="L3" s="1">
        <v>0</v>
      </c>
      <c r="M3" s="1">
        <v>0</v>
      </c>
      <c r="N3" s="1">
        <v>0</v>
      </c>
      <c r="O3" s="1">
        <v>0.33550999999999997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>
        <v>0</v>
      </c>
      <c r="Y3">
        <v>0</v>
      </c>
      <c r="Z3">
        <v>0</v>
      </c>
    </row>
    <row r="4" spans="3:26" x14ac:dyDescent="0.25">
      <c r="C4" t="s">
        <v>1018</v>
      </c>
      <c r="D4">
        <v>3.9782500000000001</v>
      </c>
      <c r="E4">
        <v>29.425000000000001</v>
      </c>
      <c r="F4">
        <v>0</v>
      </c>
      <c r="G4">
        <v>24.97</v>
      </c>
      <c r="H4">
        <v>1.7155</v>
      </c>
      <c r="I4">
        <v>0.1585</v>
      </c>
      <c r="J4">
        <v>2.7010000000000001</v>
      </c>
      <c r="K4">
        <v>1.7645</v>
      </c>
      <c r="L4">
        <v>0</v>
      </c>
      <c r="M4">
        <v>0.83574999999999999</v>
      </c>
      <c r="N4">
        <v>0.195384</v>
      </c>
      <c r="O4">
        <v>0</v>
      </c>
      <c r="P4">
        <v>0.19775999999999999</v>
      </c>
      <c r="Q4">
        <v>0</v>
      </c>
      <c r="R4">
        <v>0.22927</v>
      </c>
      <c r="S4">
        <v>0</v>
      </c>
      <c r="T4">
        <v>0</v>
      </c>
      <c r="U4">
        <v>0.52318799999999999</v>
      </c>
      <c r="V4">
        <v>0.188635</v>
      </c>
      <c r="W4">
        <v>0</v>
      </c>
      <c r="X4">
        <v>1.8066</v>
      </c>
      <c r="Y4">
        <v>0.19198000000000001</v>
      </c>
      <c r="Z4">
        <v>0</v>
      </c>
    </row>
    <row r="5" spans="3:26" x14ac:dyDescent="0.25">
      <c r="C5" t="s">
        <v>1019</v>
      </c>
      <c r="D5">
        <v>0.55600000000000005</v>
      </c>
      <c r="E5">
        <v>3.1867999999999999</v>
      </c>
      <c r="F5">
        <v>1.608995</v>
      </c>
      <c r="G5">
        <v>3.6086999999999998</v>
      </c>
      <c r="H5">
        <v>0.74429999999999996</v>
      </c>
      <c r="I5">
        <v>0.18402499999999999</v>
      </c>
      <c r="J5">
        <v>3.3533750000000002</v>
      </c>
      <c r="K5">
        <v>0</v>
      </c>
      <c r="L5">
        <v>0</v>
      </c>
      <c r="M5">
        <v>0.85787500000000005</v>
      </c>
      <c r="N5">
        <v>0</v>
      </c>
      <c r="O5">
        <v>0</v>
      </c>
      <c r="P5">
        <v>0.23599000000000001</v>
      </c>
      <c r="Q5">
        <v>0</v>
      </c>
      <c r="R5">
        <v>0.3856</v>
      </c>
      <c r="S5">
        <v>0</v>
      </c>
      <c r="T5">
        <v>0</v>
      </c>
      <c r="U5">
        <v>0</v>
      </c>
      <c r="V5">
        <v>0</v>
      </c>
      <c r="W5">
        <v>0</v>
      </c>
      <c r="X5">
        <v>2.1561189999999999</v>
      </c>
      <c r="Y5">
        <v>0.18146000000000001</v>
      </c>
      <c r="Z5">
        <v>0</v>
      </c>
    </row>
    <row r="6" spans="3:26" x14ac:dyDescent="0.25">
      <c r="C6" t="s">
        <v>1020</v>
      </c>
      <c r="D6">
        <v>0.35830000000000001</v>
      </c>
      <c r="E6">
        <v>2.1046999999999998</v>
      </c>
      <c r="F6">
        <v>0</v>
      </c>
      <c r="G6">
        <v>1.0201</v>
      </c>
      <c r="H6">
        <v>0.51044999999999996</v>
      </c>
      <c r="I6">
        <v>0.75501300000000005</v>
      </c>
      <c r="J6">
        <v>0.58912500000000001</v>
      </c>
      <c r="K6">
        <v>0</v>
      </c>
      <c r="L6">
        <v>0</v>
      </c>
      <c r="M6">
        <v>1.1857500000000001</v>
      </c>
      <c r="N6">
        <v>0</v>
      </c>
      <c r="O6">
        <v>0</v>
      </c>
      <c r="P6">
        <v>0.27200999999999997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0.64959999999999996</v>
      </c>
      <c r="X6">
        <v>0</v>
      </c>
      <c r="Y6">
        <v>0</v>
      </c>
      <c r="Z6">
        <v>0</v>
      </c>
    </row>
    <row r="7" spans="3:26" x14ac:dyDescent="0.25">
      <c r="C7" t="s">
        <v>1021</v>
      </c>
      <c r="D7">
        <v>1.4112499999999999</v>
      </c>
      <c r="E7">
        <v>8.9655000000000005</v>
      </c>
      <c r="F7">
        <v>0</v>
      </c>
      <c r="G7">
        <v>5.1280000000000001</v>
      </c>
      <c r="H7">
        <v>1.0126999999999999</v>
      </c>
      <c r="I7">
        <v>0.18806300000000001</v>
      </c>
      <c r="J7">
        <v>1.00075</v>
      </c>
      <c r="K7">
        <v>0</v>
      </c>
      <c r="L7">
        <v>0</v>
      </c>
      <c r="M7">
        <v>1.2766249999999999</v>
      </c>
      <c r="N7">
        <v>0.24046000000000001</v>
      </c>
      <c r="O7">
        <v>0.25773000000000001</v>
      </c>
      <c r="P7">
        <v>0.26418000000000003</v>
      </c>
      <c r="Q7">
        <v>0</v>
      </c>
      <c r="R7">
        <v>1.3919999999999999</v>
      </c>
      <c r="S7">
        <v>0</v>
      </c>
      <c r="T7">
        <v>2.87825</v>
      </c>
      <c r="U7">
        <v>0</v>
      </c>
      <c r="V7">
        <v>0</v>
      </c>
      <c r="W7">
        <v>5.726</v>
      </c>
      <c r="X7">
        <v>0</v>
      </c>
      <c r="Y7">
        <v>0</v>
      </c>
      <c r="Z7">
        <v>0</v>
      </c>
    </row>
    <row r="8" spans="3:26" x14ac:dyDescent="0.25">
      <c r="C8" t="s">
        <v>1022</v>
      </c>
      <c r="D8">
        <v>0.214138</v>
      </c>
      <c r="E8">
        <v>1.0680499999999999</v>
      </c>
      <c r="F8">
        <v>0</v>
      </c>
      <c r="G8">
        <v>0.30538999999999999</v>
      </c>
      <c r="H8">
        <v>0</v>
      </c>
      <c r="I8">
        <v>0</v>
      </c>
      <c r="J8">
        <v>0.22603799999999999</v>
      </c>
      <c r="K8">
        <v>0</v>
      </c>
      <c r="L8">
        <v>0</v>
      </c>
      <c r="M8">
        <v>0.250025</v>
      </c>
      <c r="N8">
        <v>0.187447</v>
      </c>
      <c r="O8">
        <v>0.79249999999999998</v>
      </c>
      <c r="P8">
        <v>0.19270000000000001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</row>
    <row r="9" spans="3:26" x14ac:dyDescent="0.25">
      <c r="C9" t="s">
        <v>1023</v>
      </c>
      <c r="D9">
        <v>0.46029999999999999</v>
      </c>
      <c r="E9">
        <v>3.4155000000000002</v>
      </c>
      <c r="F9">
        <v>1.4504999999999999</v>
      </c>
      <c r="G9">
        <v>2.0948000000000002</v>
      </c>
      <c r="H9">
        <v>0.47760000000000002</v>
      </c>
      <c r="I9">
        <v>0.13208800000000001</v>
      </c>
      <c r="J9">
        <v>2.9448750000000001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0.26952999999999999</v>
      </c>
      <c r="Y9">
        <v>0</v>
      </c>
      <c r="Z9">
        <v>0</v>
      </c>
    </row>
    <row r="10" spans="3:26" x14ac:dyDescent="0.25">
      <c r="C10" t="s">
        <v>1024</v>
      </c>
      <c r="D10">
        <v>0.70907500000000001</v>
      </c>
      <c r="E10">
        <v>6.7119999999999997</v>
      </c>
      <c r="F10">
        <v>0</v>
      </c>
      <c r="G10">
        <v>3.33</v>
      </c>
      <c r="H10">
        <v>0</v>
      </c>
      <c r="I10">
        <v>0</v>
      </c>
      <c r="J10">
        <v>1.0847500000000001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0.23921000000000001</v>
      </c>
      <c r="W10">
        <v>0.29475000000000001</v>
      </c>
      <c r="X10">
        <v>0.40822999999999998</v>
      </c>
      <c r="Y10">
        <v>0</v>
      </c>
      <c r="Z10">
        <v>0</v>
      </c>
    </row>
    <row r="11" spans="3:26" x14ac:dyDescent="0.25">
      <c r="C11" t="s">
        <v>1025</v>
      </c>
      <c r="D11">
        <v>0</v>
      </c>
      <c r="E11">
        <v>0</v>
      </c>
      <c r="F11">
        <v>0</v>
      </c>
      <c r="G11">
        <v>0</v>
      </c>
      <c r="H11">
        <v>0.41825000000000001</v>
      </c>
      <c r="I11">
        <v>0</v>
      </c>
      <c r="J11">
        <v>0</v>
      </c>
      <c r="K11">
        <v>0</v>
      </c>
      <c r="L11">
        <v>0</v>
      </c>
      <c r="M11">
        <v>0.15833800000000001</v>
      </c>
      <c r="O11">
        <v>0</v>
      </c>
      <c r="P11">
        <v>0.20688000000000001</v>
      </c>
      <c r="Q11">
        <v>0</v>
      </c>
      <c r="R11">
        <v>0</v>
      </c>
      <c r="S11">
        <v>0.22287499999999999</v>
      </c>
      <c r="T11">
        <v>0</v>
      </c>
      <c r="U11">
        <v>0</v>
      </c>
      <c r="V11">
        <v>0.28106999999999999</v>
      </c>
      <c r="W11">
        <v>0</v>
      </c>
      <c r="X11">
        <v>0.90039999999999998</v>
      </c>
      <c r="Y11">
        <v>0</v>
      </c>
      <c r="Z11">
        <v>0</v>
      </c>
    </row>
    <row r="12" spans="3:26" x14ac:dyDescent="0.25">
      <c r="C12" t="s">
        <v>70</v>
      </c>
      <c r="D12">
        <v>0</v>
      </c>
      <c r="E12">
        <v>0</v>
      </c>
      <c r="F12">
        <v>0</v>
      </c>
      <c r="G12">
        <v>0</v>
      </c>
      <c r="H12">
        <v>0.94804999999999995</v>
      </c>
      <c r="I12">
        <v>0.148088</v>
      </c>
      <c r="J12">
        <v>0</v>
      </c>
      <c r="K12">
        <v>0</v>
      </c>
      <c r="L12">
        <v>0</v>
      </c>
      <c r="M12">
        <v>0.52775000000000005</v>
      </c>
      <c r="N12">
        <v>0</v>
      </c>
      <c r="O12">
        <v>0</v>
      </c>
      <c r="P12">
        <v>0</v>
      </c>
      <c r="Q12">
        <v>0</v>
      </c>
      <c r="R12">
        <v>1.07575</v>
      </c>
      <c r="S12">
        <v>0.61206300000000002</v>
      </c>
      <c r="T12">
        <v>0</v>
      </c>
      <c r="U12">
        <v>0</v>
      </c>
      <c r="V12">
        <v>0.33656000000000003</v>
      </c>
      <c r="W12">
        <v>0</v>
      </c>
      <c r="X12">
        <v>0</v>
      </c>
      <c r="Y12">
        <v>0</v>
      </c>
      <c r="Z12">
        <v>0.9698</v>
      </c>
    </row>
    <row r="13" spans="3:26" x14ac:dyDescent="0.25">
      <c r="C13" t="s">
        <v>71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0.21371999999999999</v>
      </c>
      <c r="M13">
        <v>1.0591250000000001</v>
      </c>
      <c r="N13">
        <v>0</v>
      </c>
      <c r="O13">
        <v>0</v>
      </c>
      <c r="P13">
        <v>0.21278</v>
      </c>
      <c r="Q13">
        <v>1.2382500000000001</v>
      </c>
      <c r="R13">
        <v>0.94825000000000004</v>
      </c>
      <c r="S13">
        <v>0.48249999999999998</v>
      </c>
      <c r="T13">
        <v>0</v>
      </c>
      <c r="U13">
        <v>0</v>
      </c>
      <c r="V13">
        <v>0.70509999999999995</v>
      </c>
      <c r="W13">
        <v>0</v>
      </c>
      <c r="X13">
        <v>2.8895</v>
      </c>
      <c r="Y13">
        <v>0.18945400000000001</v>
      </c>
      <c r="Z13">
        <v>0</v>
      </c>
    </row>
    <row r="14" spans="3:26" x14ac:dyDescent="0.25">
      <c r="C14" t="s">
        <v>7</v>
      </c>
      <c r="D14">
        <v>2.6684999999999999</v>
      </c>
      <c r="E14">
        <v>17.614999999999998</v>
      </c>
      <c r="F14">
        <v>0</v>
      </c>
      <c r="G14">
        <v>14.393000000000001</v>
      </c>
      <c r="H14">
        <v>1.2101</v>
      </c>
      <c r="I14">
        <v>0.160688</v>
      </c>
      <c r="J14">
        <v>0</v>
      </c>
      <c r="K14">
        <v>0</v>
      </c>
      <c r="L14">
        <v>0</v>
      </c>
      <c r="M14">
        <v>0.730375</v>
      </c>
      <c r="N14">
        <v>0</v>
      </c>
      <c r="O14">
        <v>0</v>
      </c>
      <c r="P14">
        <v>0.23103000000000001</v>
      </c>
      <c r="Q14">
        <v>0</v>
      </c>
      <c r="R14">
        <v>1.0842499999999999</v>
      </c>
      <c r="S14">
        <v>0</v>
      </c>
      <c r="T14">
        <v>0</v>
      </c>
      <c r="U14">
        <v>0.18146899999999999</v>
      </c>
      <c r="V14">
        <v>0</v>
      </c>
      <c r="W14">
        <v>0</v>
      </c>
      <c r="X14">
        <v>0</v>
      </c>
      <c r="Y14">
        <v>0</v>
      </c>
      <c r="Z14">
        <v>0.78349999999999997</v>
      </c>
    </row>
    <row r="15" spans="3:26" x14ac:dyDescent="0.25">
      <c r="C15" t="s">
        <v>1026</v>
      </c>
      <c r="D15">
        <v>2.39425</v>
      </c>
      <c r="E15">
        <v>22.125</v>
      </c>
      <c r="F15">
        <v>0</v>
      </c>
      <c r="G15">
        <v>18.082999999999998</v>
      </c>
      <c r="H15">
        <v>1.60175</v>
      </c>
      <c r="I15">
        <v>0.25092500000000001</v>
      </c>
      <c r="J15">
        <v>2.2389999999999999</v>
      </c>
      <c r="K15">
        <v>1.5131250000000001</v>
      </c>
      <c r="L15">
        <v>0</v>
      </c>
      <c r="M15">
        <v>0.64437500000000003</v>
      </c>
      <c r="N15">
        <v>0.28706999999999999</v>
      </c>
      <c r="O15">
        <v>0</v>
      </c>
      <c r="P15">
        <v>0.32317000000000001</v>
      </c>
      <c r="Q15">
        <v>0</v>
      </c>
      <c r="R15">
        <v>2.2880600000000002</v>
      </c>
      <c r="S15">
        <v>0</v>
      </c>
      <c r="T15">
        <v>0</v>
      </c>
      <c r="U15">
        <v>0.53437500000000004</v>
      </c>
      <c r="V15">
        <v>0</v>
      </c>
      <c r="W15">
        <v>0.20077600000000001</v>
      </c>
      <c r="X15">
        <v>6.0540000000000003</v>
      </c>
      <c r="Y15">
        <v>0</v>
      </c>
      <c r="Z15">
        <v>0</v>
      </c>
    </row>
    <row r="16" spans="3:26" x14ac:dyDescent="0.25">
      <c r="C16" t="s">
        <v>1027</v>
      </c>
      <c r="D16">
        <v>0</v>
      </c>
      <c r="E16">
        <v>0</v>
      </c>
      <c r="F16">
        <v>0.92522000000000004</v>
      </c>
      <c r="G16">
        <v>0.93394299999999997</v>
      </c>
      <c r="H16">
        <v>0</v>
      </c>
      <c r="I16">
        <v>0</v>
      </c>
      <c r="J16">
        <v>0.33272499999999999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V16">
        <v>0</v>
      </c>
      <c r="W16">
        <v>0.191995</v>
      </c>
      <c r="X16">
        <v>0</v>
      </c>
      <c r="Y16">
        <v>0</v>
      </c>
      <c r="Z16">
        <v>0</v>
      </c>
    </row>
    <row r="17" spans="3:26" x14ac:dyDescent="0.25">
      <c r="C17" t="s">
        <v>1028</v>
      </c>
      <c r="D17">
        <v>1.6975</v>
      </c>
      <c r="E17">
        <v>8.5559999999999992</v>
      </c>
      <c r="F17">
        <v>3.1192000000000002</v>
      </c>
      <c r="G17">
        <v>5.3460000000000001</v>
      </c>
      <c r="H17">
        <v>1.5105</v>
      </c>
      <c r="I17">
        <v>0.19686300000000001</v>
      </c>
      <c r="J17">
        <v>3.71</v>
      </c>
      <c r="K17">
        <v>0</v>
      </c>
      <c r="L17">
        <v>0</v>
      </c>
      <c r="M17">
        <v>0</v>
      </c>
      <c r="N17">
        <v>0.19430500000000001</v>
      </c>
      <c r="O17">
        <v>0.21856999999999999</v>
      </c>
      <c r="P17">
        <v>0.22344</v>
      </c>
      <c r="Q17">
        <v>1.597</v>
      </c>
      <c r="R17">
        <v>0</v>
      </c>
      <c r="S17">
        <v>0</v>
      </c>
      <c r="T17">
        <v>0</v>
      </c>
      <c r="U17">
        <v>0.29362500000000002</v>
      </c>
      <c r="V17">
        <v>0.80059999999999998</v>
      </c>
      <c r="W17">
        <v>0.198819</v>
      </c>
      <c r="X17">
        <v>4.5350000000000001</v>
      </c>
      <c r="Y17">
        <v>0</v>
      </c>
      <c r="Z17">
        <v>0</v>
      </c>
    </row>
    <row r="18" spans="3:26" x14ac:dyDescent="0.25">
      <c r="C18" t="s">
        <v>1029</v>
      </c>
      <c r="D18">
        <v>2.3235000000000001</v>
      </c>
      <c r="E18">
        <v>23.385999999999999</v>
      </c>
      <c r="F18">
        <v>5.2283999999999997</v>
      </c>
      <c r="G18">
        <v>6.7132500000000004</v>
      </c>
      <c r="H18">
        <v>1.8252999999999999</v>
      </c>
      <c r="I18">
        <v>0.13385</v>
      </c>
      <c r="J18">
        <v>2.7128749999999999</v>
      </c>
      <c r="K18">
        <v>0</v>
      </c>
      <c r="L18">
        <v>0</v>
      </c>
      <c r="M18">
        <v>0</v>
      </c>
      <c r="N18">
        <v>0</v>
      </c>
      <c r="O18">
        <v>0</v>
      </c>
      <c r="P18">
        <v>0.26232</v>
      </c>
      <c r="Q18">
        <v>0</v>
      </c>
      <c r="R18">
        <v>0</v>
      </c>
      <c r="S18">
        <v>0</v>
      </c>
      <c r="T18">
        <v>3.4449999999999998</v>
      </c>
      <c r="U18">
        <v>0</v>
      </c>
      <c r="V18">
        <v>0</v>
      </c>
      <c r="W18">
        <v>0</v>
      </c>
      <c r="X18">
        <v>5.9359999999999999</v>
      </c>
      <c r="Y18">
        <v>0.22076000000000001</v>
      </c>
      <c r="Z18">
        <v>0</v>
      </c>
    </row>
    <row r="19" spans="3:26" x14ac:dyDescent="0.25">
      <c r="C19" t="s">
        <v>1030</v>
      </c>
      <c r="D19">
        <v>0</v>
      </c>
      <c r="E19">
        <v>0</v>
      </c>
      <c r="F19">
        <v>0</v>
      </c>
      <c r="G19">
        <v>0</v>
      </c>
      <c r="H19">
        <v>0.368035</v>
      </c>
      <c r="I19">
        <v>0</v>
      </c>
      <c r="J19">
        <v>0</v>
      </c>
      <c r="K19">
        <v>0</v>
      </c>
      <c r="L19">
        <v>0.25807000000000002</v>
      </c>
      <c r="M19">
        <v>0.69374999999999998</v>
      </c>
      <c r="N19">
        <v>0</v>
      </c>
      <c r="O19">
        <v>0</v>
      </c>
      <c r="P19">
        <v>0</v>
      </c>
      <c r="Q19">
        <v>0</v>
      </c>
      <c r="R19">
        <v>0</v>
      </c>
      <c r="S19">
        <v>0.41649999999999998</v>
      </c>
      <c r="T19">
        <v>0</v>
      </c>
      <c r="U19">
        <v>0</v>
      </c>
      <c r="V19">
        <v>0.34421000000000002</v>
      </c>
      <c r="W19">
        <v>2.0072999999999999</v>
      </c>
      <c r="X19">
        <v>0</v>
      </c>
      <c r="Y19">
        <v>0</v>
      </c>
      <c r="Z19">
        <v>0</v>
      </c>
    </row>
    <row r="20" spans="3:26" x14ac:dyDescent="0.25">
      <c r="C20" t="s">
        <v>1031</v>
      </c>
      <c r="D20">
        <v>0</v>
      </c>
      <c r="E20">
        <v>0</v>
      </c>
      <c r="F20">
        <v>0</v>
      </c>
      <c r="G20">
        <v>0</v>
      </c>
      <c r="H20">
        <v>0.61995</v>
      </c>
      <c r="I20">
        <v>0</v>
      </c>
      <c r="J20">
        <v>0</v>
      </c>
      <c r="K20">
        <v>0</v>
      </c>
      <c r="L20">
        <v>0.22417999999999999</v>
      </c>
      <c r="M20">
        <v>0.98112500000000002</v>
      </c>
      <c r="N20">
        <v>0</v>
      </c>
      <c r="O20">
        <v>0</v>
      </c>
      <c r="P20">
        <v>0.24718999999999999</v>
      </c>
      <c r="Q20">
        <v>0</v>
      </c>
      <c r="R20">
        <v>1.2822499999999999</v>
      </c>
      <c r="S20">
        <v>0.60056299999999996</v>
      </c>
      <c r="T20">
        <v>0</v>
      </c>
      <c r="U20">
        <v>0</v>
      </c>
      <c r="V20">
        <v>0</v>
      </c>
      <c r="W20">
        <v>0.85050000000000003</v>
      </c>
      <c r="X20">
        <v>1.224267</v>
      </c>
      <c r="Y20">
        <v>0</v>
      </c>
      <c r="Z20">
        <v>0</v>
      </c>
    </row>
    <row r="21" spans="3:26" x14ac:dyDescent="0.25">
      <c r="C21" t="s">
        <v>68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0.55225000000000002</v>
      </c>
      <c r="N21">
        <v>0.20818</v>
      </c>
      <c r="O21">
        <v>0.80879999999999996</v>
      </c>
      <c r="P21">
        <v>0</v>
      </c>
      <c r="Q21">
        <v>1.0569999999999999</v>
      </c>
      <c r="R21">
        <v>0</v>
      </c>
      <c r="S21">
        <v>0</v>
      </c>
      <c r="T21">
        <v>0</v>
      </c>
      <c r="U21">
        <v>0</v>
      </c>
      <c r="V21">
        <v>0</v>
      </c>
      <c r="W21">
        <v>2.0470000000000002</v>
      </c>
      <c r="X21">
        <v>0.20605000000000001</v>
      </c>
      <c r="Y21">
        <v>0.193358</v>
      </c>
      <c r="Z21">
        <v>0.18943299999999999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B4:K23"/>
  <sheetViews>
    <sheetView workbookViewId="0">
      <selection activeCell="M16" sqref="M16"/>
    </sheetView>
  </sheetViews>
  <sheetFormatPr defaultRowHeight="15" x14ac:dyDescent="0.25"/>
  <cols>
    <col min="2" max="2" width="20.5703125" customWidth="1"/>
    <col min="3" max="3" width="15.7109375" customWidth="1"/>
  </cols>
  <sheetData>
    <row r="4" spans="2:11" x14ac:dyDescent="0.25">
      <c r="B4" t="s">
        <v>990</v>
      </c>
      <c r="C4" t="s">
        <v>1032</v>
      </c>
      <c r="D4" t="s">
        <v>1033</v>
      </c>
      <c r="E4" t="s">
        <v>1034</v>
      </c>
      <c r="F4" t="s">
        <v>1035</v>
      </c>
      <c r="G4" t="s">
        <v>1036</v>
      </c>
      <c r="H4" t="s">
        <v>1037</v>
      </c>
      <c r="I4" t="s">
        <v>1038</v>
      </c>
      <c r="J4" t="s">
        <v>1039</v>
      </c>
      <c r="K4" t="s">
        <v>1040</v>
      </c>
    </row>
    <row r="5" spans="2:11" x14ac:dyDescent="0.25">
      <c r="B5" t="s">
        <v>1017</v>
      </c>
      <c r="C5">
        <v>-0.58943000000000001</v>
      </c>
      <c r="D5">
        <v>-0.14315</v>
      </c>
      <c r="E5">
        <v>-0.71996000000000004</v>
      </c>
      <c r="F5">
        <v>-0.75517000000000001</v>
      </c>
      <c r="G5">
        <v>-0.71179999999999999</v>
      </c>
      <c r="H5">
        <v>-0.80357999999999996</v>
      </c>
      <c r="I5">
        <v>-6.2609999999999999E-2</v>
      </c>
      <c r="J5">
        <v>6.0400000000000002E-2</v>
      </c>
      <c r="K5">
        <v>3.855775</v>
      </c>
    </row>
    <row r="6" spans="2:11" x14ac:dyDescent="0.25">
      <c r="B6" t="s">
        <v>1018</v>
      </c>
      <c r="C6">
        <v>2.7552500000000002</v>
      </c>
      <c r="D6">
        <v>-0.82589999999999997</v>
      </c>
      <c r="E6">
        <v>-0.27389999999999998</v>
      </c>
      <c r="F6">
        <v>-0.37713999999999998</v>
      </c>
      <c r="G6">
        <v>-0.21926999999999999</v>
      </c>
      <c r="H6">
        <v>-0.45383000000000001</v>
      </c>
      <c r="I6">
        <v>0.66598999999999997</v>
      </c>
      <c r="J6">
        <v>0.89000999999999997</v>
      </c>
      <c r="K6">
        <v>68.881320000000002</v>
      </c>
    </row>
    <row r="7" spans="2:11" x14ac:dyDescent="0.25">
      <c r="B7" t="s">
        <v>1019</v>
      </c>
      <c r="C7">
        <v>-0.22475000000000001</v>
      </c>
      <c r="D7">
        <v>0.33102999999999999</v>
      </c>
      <c r="E7">
        <v>-0.10377</v>
      </c>
      <c r="F7">
        <v>-0.36326999999999998</v>
      </c>
      <c r="G7">
        <v>-0.30642000000000003</v>
      </c>
      <c r="H7">
        <v>0.92174999999999996</v>
      </c>
      <c r="I7">
        <v>0.85651999999999995</v>
      </c>
      <c r="J7">
        <v>1.10687</v>
      </c>
      <c r="K7">
        <v>17.059239999999999</v>
      </c>
    </row>
    <row r="8" spans="2:11" x14ac:dyDescent="0.25">
      <c r="B8" t="s">
        <v>1020</v>
      </c>
      <c r="C8">
        <v>-0.83796000000000004</v>
      </c>
      <c r="D8">
        <v>-0.72589000000000004</v>
      </c>
      <c r="E8">
        <v>-0.45823000000000003</v>
      </c>
      <c r="F8">
        <v>-6.4369999999999997E-2</v>
      </c>
      <c r="G8">
        <v>-0.45391999999999999</v>
      </c>
      <c r="H8">
        <v>3.2234400000000001</v>
      </c>
      <c r="I8">
        <v>0.43790000000000001</v>
      </c>
      <c r="J8">
        <v>0.38925999999999999</v>
      </c>
      <c r="K8">
        <v>7.4450479999999999</v>
      </c>
    </row>
    <row r="9" spans="2:11" x14ac:dyDescent="0.25">
      <c r="B9" t="s">
        <v>1021</v>
      </c>
      <c r="C9">
        <v>-0.15273999999999999</v>
      </c>
      <c r="D9">
        <v>0.55939000000000005</v>
      </c>
      <c r="E9">
        <v>-0.40622000000000003</v>
      </c>
      <c r="F9">
        <v>3.2132399999999999</v>
      </c>
      <c r="G9">
        <v>-0.58106999999999998</v>
      </c>
      <c r="H9">
        <v>0.35770999999999997</v>
      </c>
      <c r="I9">
        <v>-0.14321</v>
      </c>
      <c r="J9">
        <v>-0.76639999999999997</v>
      </c>
      <c r="K9">
        <v>29.741510000000002</v>
      </c>
    </row>
    <row r="10" spans="2:11" x14ac:dyDescent="0.25">
      <c r="B10" t="s">
        <v>1022</v>
      </c>
      <c r="C10">
        <v>-0.56050999999999995</v>
      </c>
      <c r="D10">
        <v>-0.74326999999999999</v>
      </c>
      <c r="E10">
        <v>-1.22671</v>
      </c>
      <c r="F10">
        <v>9.5810000000000006E-2</v>
      </c>
      <c r="G10">
        <v>-0.23946000000000001</v>
      </c>
      <c r="H10">
        <v>-0.66452</v>
      </c>
      <c r="I10">
        <v>0.47838999999999998</v>
      </c>
      <c r="J10">
        <v>-0.45824999999999999</v>
      </c>
      <c r="K10">
        <v>3.2362880000000001</v>
      </c>
    </row>
    <row r="11" spans="2:11" x14ac:dyDescent="0.25">
      <c r="B11" t="s">
        <v>1023</v>
      </c>
      <c r="C11">
        <v>-0.57472000000000001</v>
      </c>
      <c r="D11">
        <v>0.27124999999999999</v>
      </c>
      <c r="E11">
        <v>-0.46655999999999997</v>
      </c>
      <c r="F11">
        <v>-1.36633</v>
      </c>
      <c r="G11">
        <v>-0.84733999999999998</v>
      </c>
      <c r="H11">
        <v>7.5139999999999998E-2</v>
      </c>
      <c r="I11">
        <v>0.25134000000000001</v>
      </c>
      <c r="J11">
        <v>0.19253000000000001</v>
      </c>
      <c r="K11">
        <v>11.245189999999999</v>
      </c>
    </row>
    <row r="12" spans="2:11" x14ac:dyDescent="0.25">
      <c r="B12" t="s">
        <v>1024</v>
      </c>
      <c r="C12">
        <v>-0.39494000000000001</v>
      </c>
      <c r="D12">
        <v>-0.26512000000000002</v>
      </c>
      <c r="E12">
        <v>-0.30758000000000002</v>
      </c>
      <c r="F12">
        <v>-1.05484</v>
      </c>
      <c r="G12">
        <v>-0.59060000000000001</v>
      </c>
      <c r="H12">
        <v>-0.61785999999999996</v>
      </c>
      <c r="I12">
        <v>0.13535</v>
      </c>
      <c r="J12">
        <v>2.7019999999999999E-2</v>
      </c>
      <c r="K12">
        <v>12.77802</v>
      </c>
    </row>
    <row r="13" spans="2:11" x14ac:dyDescent="0.25">
      <c r="B13" t="s">
        <v>1025</v>
      </c>
      <c r="C13">
        <v>-0.53625999999999996</v>
      </c>
      <c r="D13">
        <v>-7.4810000000000001E-2</v>
      </c>
      <c r="E13">
        <v>0.17837</v>
      </c>
      <c r="F13">
        <v>-0.41961999999999999</v>
      </c>
      <c r="G13">
        <v>-0.1061</v>
      </c>
      <c r="H13">
        <v>-0.61321000000000003</v>
      </c>
      <c r="I13">
        <v>0.69837000000000005</v>
      </c>
      <c r="J13">
        <v>-2.90604</v>
      </c>
      <c r="K13">
        <v>2.1878129999999998</v>
      </c>
    </row>
    <row r="14" spans="2:11" x14ac:dyDescent="0.25">
      <c r="B14" t="s">
        <v>70</v>
      </c>
      <c r="C14">
        <v>-0.46322000000000002</v>
      </c>
      <c r="D14">
        <v>-0.13109000000000001</v>
      </c>
      <c r="E14">
        <v>0.78998999999999997</v>
      </c>
      <c r="F14">
        <v>-0.45227000000000001</v>
      </c>
      <c r="G14">
        <v>0.12989000000000001</v>
      </c>
      <c r="H14">
        <v>-9.6710000000000004E-2</v>
      </c>
      <c r="I14">
        <v>-2.97187</v>
      </c>
      <c r="J14">
        <v>-3.4860000000000002E-2</v>
      </c>
      <c r="K14">
        <v>4.618061</v>
      </c>
    </row>
    <row r="15" spans="2:11" x14ac:dyDescent="0.25">
      <c r="B15" t="s">
        <v>71</v>
      </c>
      <c r="C15">
        <v>-0.36567</v>
      </c>
      <c r="D15">
        <v>-0.45222000000000001</v>
      </c>
      <c r="E15">
        <v>1.6930000000000001</v>
      </c>
      <c r="F15">
        <v>0.41342000000000001</v>
      </c>
      <c r="G15">
        <v>2.0834199999999998</v>
      </c>
      <c r="H15">
        <v>-0.20555999999999999</v>
      </c>
      <c r="I15">
        <v>0.60721000000000003</v>
      </c>
      <c r="J15">
        <v>1.04155</v>
      </c>
      <c r="K15">
        <v>7.9386789999999996</v>
      </c>
    </row>
    <row r="16" spans="2:11" x14ac:dyDescent="0.25">
      <c r="B16" t="s">
        <v>7</v>
      </c>
      <c r="C16">
        <v>0.85831999999999997</v>
      </c>
      <c r="D16">
        <v>-0.33084999999999998</v>
      </c>
      <c r="E16">
        <v>-0.19619</v>
      </c>
      <c r="F16">
        <v>0.10061</v>
      </c>
      <c r="G16">
        <v>-0.48973</v>
      </c>
      <c r="H16">
        <v>0.34060000000000001</v>
      </c>
      <c r="I16">
        <v>-2.2402099999999998</v>
      </c>
      <c r="J16">
        <v>0.21632999999999999</v>
      </c>
      <c r="K16">
        <v>39.05791</v>
      </c>
    </row>
    <row r="17" spans="2:11" x14ac:dyDescent="0.25">
      <c r="B17" t="s">
        <v>1026</v>
      </c>
      <c r="C17">
        <v>2.26729</v>
      </c>
      <c r="D17">
        <v>-0.24940000000000001</v>
      </c>
      <c r="E17">
        <v>0.53437000000000001</v>
      </c>
      <c r="F17">
        <v>0.11416999999999999</v>
      </c>
      <c r="G17">
        <v>-0.13023999999999999</v>
      </c>
      <c r="H17">
        <v>0.54288999999999998</v>
      </c>
      <c r="I17">
        <v>0.33111000000000002</v>
      </c>
      <c r="J17">
        <v>-1.2213099999999999</v>
      </c>
      <c r="K17">
        <v>58.538879999999999</v>
      </c>
    </row>
    <row r="18" spans="2:11" x14ac:dyDescent="0.25">
      <c r="B18" t="s">
        <v>1027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2.383883</v>
      </c>
    </row>
    <row r="19" spans="2:11" x14ac:dyDescent="0.25">
      <c r="B19" t="s">
        <v>1028</v>
      </c>
      <c r="C19">
        <v>0.18004000000000001</v>
      </c>
      <c r="D19">
        <v>1.2518800000000001</v>
      </c>
      <c r="E19">
        <v>-0.70233999999999996</v>
      </c>
      <c r="F19">
        <v>-0.83015000000000005</v>
      </c>
      <c r="G19">
        <v>2.83277</v>
      </c>
      <c r="H19">
        <v>0.75522999999999996</v>
      </c>
      <c r="I19">
        <v>-0.15473000000000001</v>
      </c>
      <c r="J19">
        <v>-0.90524000000000004</v>
      </c>
      <c r="K19">
        <v>32.197420000000001</v>
      </c>
    </row>
    <row r="20" spans="2:11" x14ac:dyDescent="0.25">
      <c r="B20" t="s">
        <v>1029</v>
      </c>
      <c r="C20">
        <v>0.23258999999999999</v>
      </c>
      <c r="D20">
        <v>3.35528</v>
      </c>
      <c r="E20">
        <v>-2.171E-2</v>
      </c>
      <c r="F20">
        <v>0.15803</v>
      </c>
      <c r="G20">
        <v>-0.65813999999999995</v>
      </c>
      <c r="H20">
        <v>-0.57504</v>
      </c>
      <c r="I20">
        <v>0.23444000000000001</v>
      </c>
      <c r="J20">
        <v>0.93467999999999996</v>
      </c>
      <c r="K20">
        <v>52.187260000000002</v>
      </c>
    </row>
    <row r="21" spans="2:11" x14ac:dyDescent="0.25">
      <c r="B21" t="s">
        <v>1030</v>
      </c>
      <c r="C21">
        <v>-0.69116</v>
      </c>
      <c r="D21">
        <v>-0.49830000000000002</v>
      </c>
      <c r="E21">
        <v>1.42605</v>
      </c>
      <c r="F21">
        <v>-4.4880000000000003E-2</v>
      </c>
      <c r="G21">
        <v>-0.28866999999999998</v>
      </c>
      <c r="H21">
        <v>-0.79178000000000004</v>
      </c>
      <c r="I21">
        <v>0.47477999999999998</v>
      </c>
      <c r="J21">
        <v>0.40642</v>
      </c>
      <c r="K21">
        <v>4.0878649999999999</v>
      </c>
    </row>
    <row r="22" spans="2:11" x14ac:dyDescent="0.25">
      <c r="B22" t="s">
        <v>1031</v>
      </c>
      <c r="C22">
        <v>-0.43681999999999999</v>
      </c>
      <c r="D22">
        <v>-0.27943000000000001</v>
      </c>
      <c r="E22">
        <v>2.1050399999999998</v>
      </c>
      <c r="F22">
        <v>0.48935000000000001</v>
      </c>
      <c r="G22">
        <v>-0.53344000000000003</v>
      </c>
      <c r="H22">
        <v>-0.14401</v>
      </c>
      <c r="I22">
        <v>0.41843000000000002</v>
      </c>
      <c r="J22">
        <v>-4.7600000000000003E-3</v>
      </c>
      <c r="K22">
        <v>6.0300250000000002</v>
      </c>
    </row>
    <row r="23" spans="2:11" x14ac:dyDescent="0.25">
      <c r="B23" t="s">
        <v>68</v>
      </c>
      <c r="C23">
        <v>-0.46532000000000001</v>
      </c>
      <c r="D23">
        <v>-1.0494000000000001</v>
      </c>
      <c r="E23">
        <v>-1.8436399999999999</v>
      </c>
      <c r="F23">
        <v>1.1434299999999999</v>
      </c>
      <c r="G23">
        <v>1.1101099999999999</v>
      </c>
      <c r="H23">
        <v>-1.25065</v>
      </c>
      <c r="I23">
        <v>-1.721E-2</v>
      </c>
      <c r="J23">
        <v>1.03179</v>
      </c>
      <c r="K23">
        <v>5.2620709999999997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B2:J26"/>
  <sheetViews>
    <sheetView topLeftCell="A2" workbookViewId="0">
      <selection activeCell="L13" sqref="L13"/>
    </sheetView>
  </sheetViews>
  <sheetFormatPr defaultRowHeight="15" x14ac:dyDescent="0.25"/>
  <cols>
    <col min="2" max="2" width="17.7109375" customWidth="1"/>
  </cols>
  <sheetData>
    <row r="2" spans="2:7" x14ac:dyDescent="0.25">
      <c r="B2" t="s">
        <v>1041</v>
      </c>
    </row>
    <row r="4" spans="2:7" x14ac:dyDescent="0.25">
      <c r="B4" t="s">
        <v>1042</v>
      </c>
    </row>
    <row r="5" spans="2:7" x14ac:dyDescent="0.25">
      <c r="B5" t="s">
        <v>1043</v>
      </c>
      <c r="C5">
        <v>0.97435153171905253</v>
      </c>
    </row>
    <row r="6" spans="2:7" x14ac:dyDescent="0.25">
      <c r="B6" t="s">
        <v>1044</v>
      </c>
      <c r="C6">
        <v>0.94936090736326384</v>
      </c>
    </row>
    <row r="7" spans="2:7" x14ac:dyDescent="0.25">
      <c r="B7" t="s">
        <v>1045</v>
      </c>
      <c r="C7">
        <v>0.90884963325387491</v>
      </c>
    </row>
    <row r="8" spans="2:7" x14ac:dyDescent="0.25">
      <c r="B8" t="s">
        <v>1046</v>
      </c>
      <c r="C8">
        <v>6.3739200234662068</v>
      </c>
    </row>
    <row r="9" spans="2:7" x14ac:dyDescent="0.25">
      <c r="B9" t="s">
        <v>46</v>
      </c>
      <c r="C9">
        <v>19</v>
      </c>
    </row>
    <row r="11" spans="2:7" x14ac:dyDescent="0.25">
      <c r="B11" t="s">
        <v>1047</v>
      </c>
    </row>
    <row r="12" spans="2:7" x14ac:dyDescent="0.25">
      <c r="C12" t="s">
        <v>1048</v>
      </c>
      <c r="D12" t="s">
        <v>1049</v>
      </c>
      <c r="E12" t="s">
        <v>1050</v>
      </c>
      <c r="F12" t="s">
        <v>47</v>
      </c>
      <c r="G12" t="s">
        <v>1051</v>
      </c>
    </row>
    <row r="13" spans="2:7" x14ac:dyDescent="0.25">
      <c r="B13" t="s">
        <v>1052</v>
      </c>
      <c r="C13">
        <v>8</v>
      </c>
      <c r="D13">
        <v>7616.5561642518715</v>
      </c>
      <c r="E13">
        <v>952.06952053148393</v>
      </c>
      <c r="F13">
        <v>23.434486528362232</v>
      </c>
      <c r="G13">
        <v>1.6387609102738571E-5</v>
      </c>
    </row>
    <row r="14" spans="2:7" x14ac:dyDescent="0.25">
      <c r="B14" t="s">
        <v>52</v>
      </c>
      <c r="C14">
        <v>10</v>
      </c>
      <c r="D14">
        <v>406.26856465543449</v>
      </c>
      <c r="E14">
        <v>40.626856465543447</v>
      </c>
    </row>
    <row r="15" spans="2:7" x14ac:dyDescent="0.25">
      <c r="B15" t="s">
        <v>439</v>
      </c>
      <c r="C15">
        <v>18</v>
      </c>
      <c r="D15">
        <v>8022.8247289073061</v>
      </c>
    </row>
    <row r="17" spans="2:10" x14ac:dyDescent="0.25">
      <c r="C17" t="s">
        <v>1053</v>
      </c>
      <c r="D17" t="s">
        <v>1046</v>
      </c>
      <c r="E17" t="s">
        <v>1054</v>
      </c>
      <c r="F17" t="s">
        <v>1055</v>
      </c>
      <c r="G17" t="s">
        <v>1056</v>
      </c>
      <c r="H17" t="s">
        <v>1057</v>
      </c>
      <c r="I17" t="s">
        <v>1058</v>
      </c>
      <c r="J17" t="s">
        <v>1059</v>
      </c>
    </row>
    <row r="18" spans="2:10" x14ac:dyDescent="0.25">
      <c r="B18" t="s">
        <v>51</v>
      </c>
      <c r="C18">
        <v>19.406968578106053</v>
      </c>
      <c r="D18">
        <v>1.4622775398178054</v>
      </c>
      <c r="E18">
        <v>13.271740862903558</v>
      </c>
      <c r="F18">
        <v>1.1268561972086085E-7</v>
      </c>
      <c r="G18">
        <v>16.148811179251094</v>
      </c>
      <c r="H18">
        <v>22.665125976961011</v>
      </c>
      <c r="I18">
        <v>16.148811179251094</v>
      </c>
      <c r="J18">
        <v>22.665125976961011</v>
      </c>
    </row>
    <row r="19" spans="2:10" x14ac:dyDescent="0.25">
      <c r="B19" t="s">
        <v>1032</v>
      </c>
      <c r="C19">
        <v>19.390229174079131</v>
      </c>
      <c r="D19">
        <v>1.5459013217660778</v>
      </c>
      <c r="E19">
        <v>12.542992816596618</v>
      </c>
      <c r="F19">
        <v>1.9247775975364829E-7</v>
      </c>
      <c r="G19">
        <v>15.945746377715199</v>
      </c>
      <c r="H19">
        <v>22.834711970443063</v>
      </c>
      <c r="I19">
        <v>15.945746377715199</v>
      </c>
      <c r="J19">
        <v>22.834711970443063</v>
      </c>
    </row>
    <row r="20" spans="2:10" x14ac:dyDescent="0.25">
      <c r="B20" t="s">
        <v>1033</v>
      </c>
      <c r="C20">
        <v>7.704777791943771</v>
      </c>
      <c r="D20">
        <v>1.5459022016794544</v>
      </c>
      <c r="E20">
        <v>4.9840007883896984</v>
      </c>
      <c r="F20">
        <v>5.5016571956726474E-4</v>
      </c>
      <c r="G20">
        <v>4.2602930350106574</v>
      </c>
      <c r="H20">
        <v>11.149262548876884</v>
      </c>
      <c r="I20">
        <v>4.2602930350106574</v>
      </c>
      <c r="J20">
        <v>11.149262548876884</v>
      </c>
    </row>
    <row r="21" spans="2:10" x14ac:dyDescent="0.25">
      <c r="B21" t="s">
        <v>1034</v>
      </c>
      <c r="C21">
        <v>1.9210351864468762</v>
      </c>
      <c r="D21">
        <v>1.5459028811397435</v>
      </c>
      <c r="E21">
        <v>1.2426622719213511</v>
      </c>
      <c r="F21">
        <v>2.4234150964080901E-2</v>
      </c>
      <c r="G21">
        <v>1.5234510844181099</v>
      </c>
      <c r="H21">
        <v>5.3655214573118579</v>
      </c>
      <c r="I21">
        <v>1.5234510844181099</v>
      </c>
      <c r="J21">
        <v>5.3655214573118579</v>
      </c>
    </row>
    <row r="22" spans="2:10" x14ac:dyDescent="0.25">
      <c r="B22" t="s">
        <v>1035</v>
      </c>
      <c r="C22">
        <v>-1.5223883719120308</v>
      </c>
      <c r="D22">
        <v>1.5459032914010216</v>
      </c>
      <c r="E22">
        <v>-0.98478888063710657</v>
      </c>
      <c r="F22">
        <v>0.34795460760153651</v>
      </c>
      <c r="G22">
        <v>-4.966875556896106</v>
      </c>
      <c r="H22">
        <v>1.9220988130720444</v>
      </c>
      <c r="I22">
        <v>-4.966875556896106</v>
      </c>
      <c r="J22">
        <v>1.9220988130720444</v>
      </c>
    </row>
    <row r="23" spans="2:10" x14ac:dyDescent="0.25">
      <c r="B23" t="s">
        <v>1036</v>
      </c>
      <c r="C23">
        <v>-0.77208261558254121</v>
      </c>
      <c r="D23">
        <v>1.545903385037851</v>
      </c>
      <c r="E23">
        <v>-0.49943781937164011</v>
      </c>
      <c r="F23">
        <v>0.62827560338624999</v>
      </c>
      <c r="G23">
        <v>-4.2165700092024743</v>
      </c>
      <c r="H23">
        <v>2.6724047780373916</v>
      </c>
      <c r="I23">
        <v>-4.2165700092024743</v>
      </c>
      <c r="J23">
        <v>2.6724047780373916</v>
      </c>
    </row>
    <row r="24" spans="2:10" x14ac:dyDescent="0.25">
      <c r="B24" t="s">
        <v>1037</v>
      </c>
      <c r="C24">
        <v>1.887416644653934</v>
      </c>
      <c r="D24">
        <v>1.5459014658177215</v>
      </c>
      <c r="E24">
        <v>1.2209165243630611</v>
      </c>
      <c r="F24">
        <v>0.25012278799534698</v>
      </c>
      <c r="G24">
        <v>-1.5570664726770629</v>
      </c>
      <c r="H24">
        <v>5.3318997619849311</v>
      </c>
      <c r="I24">
        <v>-1.5570664726770629</v>
      </c>
      <c r="J24">
        <v>5.3318997619849311</v>
      </c>
    </row>
    <row r="25" spans="2:10" x14ac:dyDescent="0.25">
      <c r="B25" t="s">
        <v>1038</v>
      </c>
      <c r="C25">
        <v>8.7353575939806291E-2</v>
      </c>
      <c r="D25">
        <v>1.5459020800658265</v>
      </c>
      <c r="E25">
        <v>5.6506538846293981E-2</v>
      </c>
      <c r="F25">
        <v>0.95605138970766035</v>
      </c>
      <c r="G25">
        <v>-3.3571309100212581</v>
      </c>
      <c r="H25">
        <v>3.5318380619008707</v>
      </c>
      <c r="I25">
        <v>-3.3571309100212581</v>
      </c>
      <c r="J25">
        <v>3.5318380619008707</v>
      </c>
    </row>
    <row r="26" spans="2:10" x14ac:dyDescent="0.25">
      <c r="B26" t="s">
        <v>1039</v>
      </c>
      <c r="C26">
        <v>1.5853336028569633</v>
      </c>
      <c r="D26">
        <v>1.5459029525810895</v>
      </c>
      <c r="E26">
        <v>1.0255065495605913</v>
      </c>
      <c r="F26">
        <v>0.3292912759138098</v>
      </c>
      <c r="G26">
        <v>-1.8591528271892575</v>
      </c>
      <c r="H26">
        <v>5.0298200329031841</v>
      </c>
      <c r="I26">
        <v>-1.8591528271892575</v>
      </c>
      <c r="J26">
        <v>5.0298200329031841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B2:U25"/>
  <sheetViews>
    <sheetView workbookViewId="0">
      <selection activeCell="M9" sqref="M9"/>
    </sheetView>
  </sheetViews>
  <sheetFormatPr defaultRowHeight="15" x14ac:dyDescent="0.25"/>
  <sheetData>
    <row r="2" spans="2:21" x14ac:dyDescent="0.25">
      <c r="B2" t="s">
        <v>990</v>
      </c>
      <c r="C2" t="s">
        <v>1017</v>
      </c>
      <c r="D2" t="s">
        <v>1018</v>
      </c>
      <c r="E2" t="s">
        <v>1019</v>
      </c>
      <c r="F2" t="s">
        <v>1020</v>
      </c>
      <c r="G2" t="s">
        <v>1021</v>
      </c>
      <c r="H2" t="s">
        <v>1022</v>
      </c>
      <c r="I2" t="s">
        <v>1023</v>
      </c>
      <c r="J2" t="s">
        <v>1024</v>
      </c>
      <c r="K2" t="s">
        <v>1025</v>
      </c>
      <c r="L2" t="s">
        <v>70</v>
      </c>
      <c r="M2" t="s">
        <v>71</v>
      </c>
      <c r="N2" t="s">
        <v>7</v>
      </c>
      <c r="O2" t="s">
        <v>1026</v>
      </c>
      <c r="P2" t="s">
        <v>1027</v>
      </c>
      <c r="Q2" t="s">
        <v>1028</v>
      </c>
      <c r="R2" t="s">
        <v>1029</v>
      </c>
      <c r="S2" t="s">
        <v>1030</v>
      </c>
      <c r="T2" t="s">
        <v>1031</v>
      </c>
      <c r="U2" t="s">
        <v>68</v>
      </c>
    </row>
    <row r="3" spans="2:21" x14ac:dyDescent="0.25">
      <c r="B3" t="s">
        <v>994</v>
      </c>
      <c r="C3">
        <v>0.22877</v>
      </c>
      <c r="D3">
        <v>3.9782500000000001</v>
      </c>
      <c r="E3">
        <v>0.55600000000000005</v>
      </c>
      <c r="F3">
        <v>0.35830000000000001</v>
      </c>
      <c r="G3">
        <v>1.4112499999999999</v>
      </c>
      <c r="H3">
        <v>0.214138</v>
      </c>
      <c r="I3">
        <v>0.46029999999999999</v>
      </c>
      <c r="J3">
        <v>0.70907500000000001</v>
      </c>
      <c r="K3">
        <v>0</v>
      </c>
      <c r="L3">
        <v>0</v>
      </c>
      <c r="M3">
        <v>0</v>
      </c>
      <c r="N3">
        <v>2.6684999999999999</v>
      </c>
      <c r="O3">
        <v>2.39425</v>
      </c>
      <c r="P3">
        <v>0</v>
      </c>
      <c r="Q3">
        <v>1.6975</v>
      </c>
      <c r="R3">
        <v>2.3235000000000001</v>
      </c>
      <c r="S3">
        <v>0</v>
      </c>
      <c r="T3">
        <v>0</v>
      </c>
      <c r="U3">
        <v>0</v>
      </c>
    </row>
    <row r="4" spans="2:21" x14ac:dyDescent="0.25">
      <c r="B4" t="s">
        <v>995</v>
      </c>
      <c r="C4">
        <v>1.0963499999999999</v>
      </c>
      <c r="D4">
        <v>29.425000000000001</v>
      </c>
      <c r="E4">
        <v>3.1867999999999999</v>
      </c>
      <c r="F4">
        <v>2.1046999999999998</v>
      </c>
      <c r="G4">
        <v>8.9655000000000005</v>
      </c>
      <c r="H4">
        <v>1.0680499999999999</v>
      </c>
      <c r="I4">
        <v>3.4155000000000002</v>
      </c>
      <c r="J4">
        <v>6.7119999999999997</v>
      </c>
      <c r="K4">
        <v>0</v>
      </c>
      <c r="L4">
        <v>0</v>
      </c>
      <c r="M4">
        <v>0</v>
      </c>
      <c r="N4">
        <v>17.614999999999998</v>
      </c>
      <c r="O4">
        <v>22.125</v>
      </c>
      <c r="P4">
        <v>0</v>
      </c>
      <c r="Q4">
        <v>8.5559999999999992</v>
      </c>
      <c r="R4">
        <v>23.385999999999999</v>
      </c>
      <c r="S4">
        <v>0</v>
      </c>
      <c r="T4">
        <v>0</v>
      </c>
      <c r="U4">
        <v>0</v>
      </c>
    </row>
    <row r="5" spans="2:21" x14ac:dyDescent="0.25">
      <c r="B5" t="s">
        <v>996</v>
      </c>
      <c r="C5">
        <v>0.94101000000000001</v>
      </c>
      <c r="D5">
        <v>0</v>
      </c>
      <c r="E5">
        <v>1.608995</v>
      </c>
      <c r="F5">
        <v>0</v>
      </c>
      <c r="G5">
        <v>0</v>
      </c>
      <c r="H5">
        <v>0</v>
      </c>
      <c r="I5">
        <v>1.4504999999999999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0.92522000000000004</v>
      </c>
      <c r="Q5">
        <v>3.1192000000000002</v>
      </c>
      <c r="R5">
        <v>5.2283999999999997</v>
      </c>
      <c r="S5">
        <v>0</v>
      </c>
      <c r="T5">
        <v>0</v>
      </c>
      <c r="U5">
        <v>0</v>
      </c>
    </row>
    <row r="6" spans="2:21" x14ac:dyDescent="0.25">
      <c r="B6" t="s">
        <v>997</v>
      </c>
      <c r="C6">
        <v>0.33385999999999999</v>
      </c>
      <c r="D6">
        <v>24.97</v>
      </c>
      <c r="E6">
        <v>3.6086999999999998</v>
      </c>
      <c r="F6">
        <v>1.0201</v>
      </c>
      <c r="G6">
        <v>5.1280000000000001</v>
      </c>
      <c r="H6">
        <v>0.30538999999999999</v>
      </c>
      <c r="I6">
        <v>2.0948000000000002</v>
      </c>
      <c r="J6">
        <v>3.33</v>
      </c>
      <c r="K6">
        <v>0</v>
      </c>
      <c r="L6">
        <v>0</v>
      </c>
      <c r="M6">
        <v>0</v>
      </c>
      <c r="N6">
        <v>14.393000000000001</v>
      </c>
      <c r="O6">
        <v>18.082999999999998</v>
      </c>
      <c r="P6">
        <v>0.93394299999999997</v>
      </c>
      <c r="Q6">
        <v>5.3460000000000001</v>
      </c>
      <c r="R6">
        <v>6.7132500000000004</v>
      </c>
      <c r="S6">
        <v>0</v>
      </c>
      <c r="T6">
        <v>0</v>
      </c>
      <c r="U6">
        <v>0</v>
      </c>
    </row>
    <row r="7" spans="2:21" x14ac:dyDescent="0.25">
      <c r="B7" t="s">
        <v>998</v>
      </c>
      <c r="C7">
        <v>0.65649999999999997</v>
      </c>
      <c r="D7">
        <v>1.7155</v>
      </c>
      <c r="E7">
        <v>0.74429999999999996</v>
      </c>
      <c r="F7">
        <v>0.51044999999999996</v>
      </c>
      <c r="G7">
        <v>1.0126999999999999</v>
      </c>
      <c r="H7">
        <v>0</v>
      </c>
      <c r="I7">
        <v>0.47760000000000002</v>
      </c>
      <c r="J7">
        <v>0</v>
      </c>
      <c r="K7">
        <v>0.41825000000000001</v>
      </c>
      <c r="L7">
        <v>0.94804999999999995</v>
      </c>
      <c r="M7">
        <v>0</v>
      </c>
      <c r="N7">
        <v>1.2101</v>
      </c>
      <c r="O7">
        <v>1.60175</v>
      </c>
      <c r="P7">
        <v>0</v>
      </c>
      <c r="Q7">
        <v>1.5105</v>
      </c>
      <c r="R7">
        <v>1.8252999999999999</v>
      </c>
      <c r="S7">
        <v>0.368035</v>
      </c>
      <c r="T7">
        <v>0.61995</v>
      </c>
      <c r="U7">
        <v>0</v>
      </c>
    </row>
    <row r="8" spans="2:21" x14ac:dyDescent="0.25">
      <c r="B8" t="s">
        <v>999</v>
      </c>
      <c r="C8">
        <v>0</v>
      </c>
      <c r="D8">
        <v>0.1585</v>
      </c>
      <c r="E8">
        <v>0.18402499999999999</v>
      </c>
      <c r="F8">
        <v>0.75501300000000005</v>
      </c>
      <c r="G8">
        <v>0.18806300000000001</v>
      </c>
      <c r="H8">
        <v>0</v>
      </c>
      <c r="I8">
        <v>0.13208800000000001</v>
      </c>
      <c r="J8">
        <v>0</v>
      </c>
      <c r="K8">
        <v>0</v>
      </c>
      <c r="L8">
        <v>0.148088</v>
      </c>
      <c r="M8">
        <v>0</v>
      </c>
      <c r="N8">
        <v>0.160688</v>
      </c>
      <c r="O8">
        <v>0.25092500000000001</v>
      </c>
      <c r="P8">
        <v>0</v>
      </c>
      <c r="Q8">
        <v>0.19686300000000001</v>
      </c>
      <c r="R8">
        <v>0.13385</v>
      </c>
      <c r="S8">
        <v>0</v>
      </c>
      <c r="T8">
        <v>0</v>
      </c>
      <c r="U8">
        <v>0</v>
      </c>
    </row>
    <row r="9" spans="2:21" x14ac:dyDescent="0.25">
      <c r="B9" t="s">
        <v>1000</v>
      </c>
      <c r="C9">
        <v>0.26377499999999998</v>
      </c>
      <c r="D9">
        <v>2.7010000000000001</v>
      </c>
      <c r="E9">
        <v>3.3533750000000002</v>
      </c>
      <c r="F9">
        <v>0.58912500000000001</v>
      </c>
      <c r="G9">
        <v>1.00075</v>
      </c>
      <c r="H9">
        <v>0.22603799999999999</v>
      </c>
      <c r="I9">
        <v>2.9448750000000001</v>
      </c>
      <c r="J9">
        <v>1.0847500000000001</v>
      </c>
      <c r="K9">
        <v>0</v>
      </c>
      <c r="L9">
        <v>0</v>
      </c>
      <c r="M9">
        <v>0</v>
      </c>
      <c r="N9">
        <v>0</v>
      </c>
      <c r="O9">
        <v>2.2389999999999999</v>
      </c>
      <c r="P9">
        <v>0.33272499999999999</v>
      </c>
      <c r="Q9">
        <v>3.71</v>
      </c>
      <c r="R9">
        <v>2.7128749999999999</v>
      </c>
      <c r="S9">
        <v>0</v>
      </c>
      <c r="T9">
        <v>0</v>
      </c>
      <c r="U9">
        <v>0</v>
      </c>
    </row>
    <row r="10" spans="2:21" x14ac:dyDescent="0.25">
      <c r="B10" t="s">
        <v>1001</v>
      </c>
      <c r="C10">
        <v>0</v>
      </c>
      <c r="D10">
        <v>1.7645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1.5131250000000001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2:21" x14ac:dyDescent="0.25">
      <c r="B11" t="s">
        <v>1002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0.21371999999999999</v>
      </c>
      <c r="N11">
        <v>0</v>
      </c>
      <c r="O11">
        <v>0</v>
      </c>
      <c r="P11">
        <v>0</v>
      </c>
      <c r="Q11">
        <v>0</v>
      </c>
      <c r="R11">
        <v>0</v>
      </c>
      <c r="S11">
        <v>0.25807000000000002</v>
      </c>
      <c r="T11">
        <v>0.22417999999999999</v>
      </c>
      <c r="U11">
        <v>0</v>
      </c>
    </row>
    <row r="12" spans="2:21" x14ac:dyDescent="0.25">
      <c r="B12" t="s">
        <v>1003</v>
      </c>
      <c r="C12">
        <v>0</v>
      </c>
      <c r="D12">
        <v>0.83574999999999999</v>
      </c>
      <c r="E12">
        <v>0.85787500000000005</v>
      </c>
      <c r="F12">
        <v>1.1857500000000001</v>
      </c>
      <c r="G12">
        <v>1.2766249999999999</v>
      </c>
      <c r="H12">
        <v>0.250025</v>
      </c>
      <c r="I12">
        <v>0</v>
      </c>
      <c r="J12">
        <v>0</v>
      </c>
      <c r="K12">
        <v>0.15833800000000001</v>
      </c>
      <c r="L12">
        <v>0.52775000000000005</v>
      </c>
      <c r="M12">
        <v>1.0591250000000001</v>
      </c>
      <c r="N12">
        <v>0.730375</v>
      </c>
      <c r="O12">
        <v>0.64437500000000003</v>
      </c>
      <c r="P12">
        <v>0</v>
      </c>
      <c r="Q12">
        <v>0</v>
      </c>
      <c r="R12">
        <v>0</v>
      </c>
      <c r="S12">
        <v>0.69374999999999998</v>
      </c>
      <c r="T12">
        <v>0.98112500000000002</v>
      </c>
      <c r="U12">
        <v>0.55225000000000002</v>
      </c>
    </row>
    <row r="13" spans="2:21" x14ac:dyDescent="0.25">
      <c r="B13" t="s">
        <v>1004</v>
      </c>
      <c r="C13">
        <v>0</v>
      </c>
      <c r="D13">
        <v>0.195384</v>
      </c>
      <c r="E13">
        <v>0</v>
      </c>
      <c r="F13">
        <v>0</v>
      </c>
      <c r="G13">
        <v>0.24046000000000001</v>
      </c>
      <c r="H13">
        <v>0.187447</v>
      </c>
      <c r="I13">
        <v>0</v>
      </c>
      <c r="J13">
        <v>0</v>
      </c>
      <c r="K13">
        <v>0.90039999999999998</v>
      </c>
      <c r="L13">
        <v>0</v>
      </c>
      <c r="M13">
        <v>0</v>
      </c>
      <c r="N13">
        <v>0</v>
      </c>
      <c r="O13">
        <v>0.28706999999999999</v>
      </c>
      <c r="P13">
        <v>0</v>
      </c>
      <c r="Q13">
        <v>0.19430500000000001</v>
      </c>
      <c r="R13">
        <v>0</v>
      </c>
      <c r="S13">
        <v>0</v>
      </c>
      <c r="T13">
        <v>0</v>
      </c>
      <c r="U13">
        <v>0.20818</v>
      </c>
    </row>
    <row r="14" spans="2:21" x14ac:dyDescent="0.25">
      <c r="B14" t="s">
        <v>1005</v>
      </c>
      <c r="C14">
        <v>0.33550999999999997</v>
      </c>
      <c r="D14">
        <v>0</v>
      </c>
      <c r="E14">
        <v>0</v>
      </c>
      <c r="F14">
        <v>0</v>
      </c>
      <c r="G14">
        <v>0.25773000000000001</v>
      </c>
      <c r="H14">
        <v>0.79249999999999998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0.21856999999999999</v>
      </c>
      <c r="R14">
        <v>0</v>
      </c>
      <c r="S14">
        <v>0</v>
      </c>
      <c r="T14">
        <v>0</v>
      </c>
      <c r="U14">
        <v>0.80879999999999996</v>
      </c>
    </row>
    <row r="15" spans="2:21" x14ac:dyDescent="0.25">
      <c r="B15" t="s">
        <v>1006</v>
      </c>
      <c r="C15">
        <v>0</v>
      </c>
      <c r="D15">
        <v>0.19775999999999999</v>
      </c>
      <c r="E15">
        <v>0.23599000000000001</v>
      </c>
      <c r="F15">
        <v>0.27200999999999997</v>
      </c>
      <c r="G15">
        <v>0.26418000000000003</v>
      </c>
      <c r="H15">
        <v>0.19270000000000001</v>
      </c>
      <c r="I15">
        <v>0</v>
      </c>
      <c r="J15">
        <v>0</v>
      </c>
      <c r="K15">
        <v>0.20688000000000001</v>
      </c>
      <c r="L15">
        <v>0</v>
      </c>
      <c r="M15">
        <v>0.21278</v>
      </c>
      <c r="N15">
        <v>0.23103000000000001</v>
      </c>
      <c r="O15">
        <v>0.32317000000000001</v>
      </c>
      <c r="P15">
        <v>0</v>
      </c>
      <c r="Q15">
        <v>0.22344</v>
      </c>
      <c r="R15">
        <v>0.26232</v>
      </c>
      <c r="S15">
        <v>0</v>
      </c>
      <c r="T15">
        <v>0.24718999999999999</v>
      </c>
      <c r="U15">
        <v>0</v>
      </c>
    </row>
    <row r="16" spans="2:21" x14ac:dyDescent="0.25">
      <c r="B16" t="s">
        <v>1007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1.2382500000000001</v>
      </c>
      <c r="N16">
        <v>0</v>
      </c>
      <c r="O16">
        <v>0</v>
      </c>
      <c r="P16">
        <v>0</v>
      </c>
      <c r="Q16">
        <v>1.597</v>
      </c>
      <c r="R16">
        <v>0</v>
      </c>
      <c r="S16">
        <v>0</v>
      </c>
      <c r="T16">
        <v>0</v>
      </c>
      <c r="U16">
        <v>1.0569999999999999</v>
      </c>
    </row>
    <row r="17" spans="2:21" x14ac:dyDescent="0.25">
      <c r="B17" t="s">
        <v>1008</v>
      </c>
      <c r="C17">
        <v>0</v>
      </c>
      <c r="D17">
        <v>0.22927</v>
      </c>
      <c r="E17">
        <v>0.3856</v>
      </c>
      <c r="F17">
        <v>0</v>
      </c>
      <c r="G17">
        <v>1.3919999999999999</v>
      </c>
      <c r="H17">
        <v>0</v>
      </c>
      <c r="I17">
        <v>0</v>
      </c>
      <c r="J17">
        <v>0</v>
      </c>
      <c r="K17">
        <v>0</v>
      </c>
      <c r="L17">
        <v>1.07575</v>
      </c>
      <c r="M17">
        <v>0.94825000000000004</v>
      </c>
      <c r="N17">
        <v>1.0842499999999999</v>
      </c>
      <c r="O17">
        <v>2.2880600000000002</v>
      </c>
      <c r="P17">
        <v>0</v>
      </c>
      <c r="Q17">
        <v>0</v>
      </c>
      <c r="R17">
        <v>0</v>
      </c>
      <c r="S17">
        <v>0</v>
      </c>
      <c r="T17">
        <v>1.2822499999999999</v>
      </c>
      <c r="U17">
        <v>0</v>
      </c>
    </row>
    <row r="18" spans="2:21" x14ac:dyDescent="0.25">
      <c r="B18" t="s">
        <v>1009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0.22287499999999999</v>
      </c>
      <c r="L18">
        <v>0.61206300000000002</v>
      </c>
      <c r="M18">
        <v>0.48249999999999998</v>
      </c>
      <c r="N18">
        <v>0</v>
      </c>
      <c r="O18">
        <v>0</v>
      </c>
      <c r="P18">
        <v>0</v>
      </c>
      <c r="Q18">
        <v>0</v>
      </c>
      <c r="R18">
        <v>0</v>
      </c>
      <c r="S18">
        <v>0.41649999999999998</v>
      </c>
      <c r="T18">
        <v>0.60056299999999996</v>
      </c>
      <c r="U18">
        <v>0</v>
      </c>
    </row>
    <row r="19" spans="2:21" x14ac:dyDescent="0.25">
      <c r="B19" t="s">
        <v>1010</v>
      </c>
      <c r="C19">
        <v>0</v>
      </c>
      <c r="D19">
        <v>0</v>
      </c>
      <c r="E19">
        <v>0</v>
      </c>
      <c r="F19">
        <v>0</v>
      </c>
      <c r="G19">
        <v>2.87825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3.4449999999999998</v>
      </c>
      <c r="S19">
        <v>0</v>
      </c>
      <c r="T19">
        <v>0</v>
      </c>
      <c r="U19">
        <v>0</v>
      </c>
    </row>
    <row r="20" spans="2:21" x14ac:dyDescent="0.25">
      <c r="B20" t="s">
        <v>1011</v>
      </c>
      <c r="C20">
        <v>0</v>
      </c>
      <c r="D20">
        <v>0.52318799999999999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0.18146899999999999</v>
      </c>
      <c r="O20">
        <v>0.53437500000000004</v>
      </c>
      <c r="Q20">
        <v>0.29362500000000002</v>
      </c>
      <c r="R20">
        <v>0</v>
      </c>
      <c r="S20">
        <v>0</v>
      </c>
      <c r="T20">
        <v>0</v>
      </c>
      <c r="U20">
        <v>0</v>
      </c>
    </row>
    <row r="21" spans="2:21" x14ac:dyDescent="0.25">
      <c r="B21" t="s">
        <v>1012</v>
      </c>
      <c r="C21">
        <v>0</v>
      </c>
      <c r="D21">
        <v>0.188635</v>
      </c>
      <c r="E21">
        <v>0</v>
      </c>
      <c r="F21">
        <v>0</v>
      </c>
      <c r="G21">
        <v>0</v>
      </c>
      <c r="H21">
        <v>0</v>
      </c>
      <c r="I21">
        <v>0</v>
      </c>
      <c r="J21">
        <v>0.23921000000000001</v>
      </c>
      <c r="K21">
        <v>0.28106999999999999</v>
      </c>
      <c r="L21">
        <v>0.33656000000000003</v>
      </c>
      <c r="M21">
        <v>0.70509999999999995</v>
      </c>
      <c r="N21">
        <v>0</v>
      </c>
      <c r="O21">
        <v>0</v>
      </c>
      <c r="P21">
        <v>0</v>
      </c>
      <c r="Q21">
        <v>0.80059999999999998</v>
      </c>
      <c r="R21">
        <v>0</v>
      </c>
      <c r="S21">
        <v>0.34421000000000002</v>
      </c>
      <c r="T21">
        <v>0</v>
      </c>
      <c r="U21">
        <v>0</v>
      </c>
    </row>
    <row r="22" spans="2:21" x14ac:dyDescent="0.25">
      <c r="B22" t="s">
        <v>1013</v>
      </c>
      <c r="C22">
        <v>0</v>
      </c>
      <c r="D22">
        <v>0</v>
      </c>
      <c r="E22">
        <v>0</v>
      </c>
      <c r="F22">
        <v>0.64959999999999996</v>
      </c>
      <c r="G22">
        <v>5.726</v>
      </c>
      <c r="H22">
        <v>0</v>
      </c>
      <c r="I22">
        <v>0</v>
      </c>
      <c r="J22">
        <v>0.29475000000000001</v>
      </c>
      <c r="K22">
        <v>0</v>
      </c>
      <c r="L22">
        <v>0</v>
      </c>
      <c r="M22">
        <v>0</v>
      </c>
      <c r="N22">
        <v>0</v>
      </c>
      <c r="O22">
        <v>0.20077600000000001</v>
      </c>
      <c r="P22">
        <v>0.191995</v>
      </c>
      <c r="Q22">
        <v>0.198819</v>
      </c>
      <c r="R22">
        <v>0</v>
      </c>
      <c r="S22">
        <v>2.0072999999999999</v>
      </c>
      <c r="T22">
        <v>0.85050000000000003</v>
      </c>
      <c r="U22">
        <v>2.0470000000000002</v>
      </c>
    </row>
    <row r="23" spans="2:21" x14ac:dyDescent="0.25">
      <c r="B23" t="s">
        <v>1014</v>
      </c>
      <c r="C23">
        <v>0</v>
      </c>
      <c r="D23">
        <v>1.8066</v>
      </c>
      <c r="E23">
        <v>2.1561189999999999</v>
      </c>
      <c r="F23">
        <v>0</v>
      </c>
      <c r="G23">
        <v>0</v>
      </c>
      <c r="H23">
        <v>0</v>
      </c>
      <c r="I23">
        <v>0.26952999999999999</v>
      </c>
      <c r="J23">
        <v>0.40822999999999998</v>
      </c>
      <c r="K23">
        <v>0</v>
      </c>
      <c r="L23">
        <v>0</v>
      </c>
      <c r="M23">
        <v>2.8895</v>
      </c>
      <c r="N23">
        <v>0</v>
      </c>
      <c r="O23">
        <v>6.0540000000000003</v>
      </c>
      <c r="P23">
        <v>0</v>
      </c>
      <c r="Q23">
        <v>4.5350000000000001</v>
      </c>
      <c r="R23">
        <v>5.9359999999999999</v>
      </c>
      <c r="S23">
        <v>0</v>
      </c>
      <c r="T23">
        <v>1.224267</v>
      </c>
      <c r="U23">
        <v>0.20605000000000001</v>
      </c>
    </row>
    <row r="24" spans="2:21" x14ac:dyDescent="0.25">
      <c r="B24" t="s">
        <v>1015</v>
      </c>
      <c r="C24">
        <v>0</v>
      </c>
      <c r="D24">
        <v>0.19198000000000001</v>
      </c>
      <c r="E24">
        <v>0.18146000000000001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0.18945400000000001</v>
      </c>
      <c r="N24">
        <v>0</v>
      </c>
      <c r="O24">
        <v>0</v>
      </c>
      <c r="P24">
        <v>0</v>
      </c>
      <c r="Q24">
        <v>0</v>
      </c>
      <c r="R24">
        <v>0.22076000000000001</v>
      </c>
      <c r="S24">
        <v>0</v>
      </c>
      <c r="T24">
        <v>0</v>
      </c>
      <c r="U24">
        <v>0.193358</v>
      </c>
    </row>
    <row r="25" spans="2:21" x14ac:dyDescent="0.25">
      <c r="B25" t="s">
        <v>1016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0.9698</v>
      </c>
      <c r="M25">
        <v>0</v>
      </c>
      <c r="N25">
        <v>0.78349999999999997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0.18943299999999999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C1:N24"/>
  <sheetViews>
    <sheetView workbookViewId="0">
      <selection activeCell="M8" sqref="M8"/>
    </sheetView>
  </sheetViews>
  <sheetFormatPr defaultRowHeight="15" x14ac:dyDescent="0.25"/>
  <sheetData>
    <row r="1" spans="3:14" x14ac:dyDescent="0.25">
      <c r="E1" s="13"/>
      <c r="F1" s="13" t="s">
        <v>89</v>
      </c>
      <c r="G1" s="13"/>
    </row>
    <row r="2" spans="3:14" x14ac:dyDescent="0.25">
      <c r="E2" s="13" t="s">
        <v>84</v>
      </c>
      <c r="F2" s="13" t="s">
        <v>88</v>
      </c>
      <c r="G2" s="13"/>
    </row>
    <row r="3" spans="3:14" x14ac:dyDescent="0.25">
      <c r="C3" t="s">
        <v>2</v>
      </c>
      <c r="D3" t="s">
        <v>3</v>
      </c>
      <c r="E3" t="s">
        <v>23</v>
      </c>
    </row>
    <row r="4" spans="3:14" x14ac:dyDescent="0.25">
      <c r="C4" t="s">
        <v>20</v>
      </c>
      <c r="D4">
        <v>5948000</v>
      </c>
      <c r="E4">
        <v>10.384</v>
      </c>
      <c r="K4" t="s">
        <v>5</v>
      </c>
      <c r="L4" t="s">
        <v>3</v>
      </c>
      <c r="M4" t="s">
        <v>4</v>
      </c>
      <c r="N4" t="s">
        <v>24</v>
      </c>
    </row>
    <row r="5" spans="3:14" x14ac:dyDescent="0.25">
      <c r="C5" t="s">
        <v>21</v>
      </c>
      <c r="D5">
        <v>28570000</v>
      </c>
      <c r="E5">
        <v>10.349</v>
      </c>
      <c r="K5" t="s">
        <v>6</v>
      </c>
      <c r="L5">
        <v>25120000</v>
      </c>
      <c r="M5">
        <f>(L5+40000000)/(40000000)</f>
        <v>1.6279999999999999</v>
      </c>
      <c r="N5" t="s">
        <v>25</v>
      </c>
    </row>
    <row r="6" spans="3:14" x14ac:dyDescent="0.25">
      <c r="C6" t="s">
        <v>22</v>
      </c>
      <c r="D6">
        <v>90440000</v>
      </c>
      <c r="E6">
        <v>10.355</v>
      </c>
      <c r="K6" t="s">
        <v>7</v>
      </c>
      <c r="L6">
        <v>24730000</v>
      </c>
      <c r="M6">
        <f>(L6+40000000)/(40000000)</f>
        <v>1.61825</v>
      </c>
      <c r="N6" t="s">
        <v>25</v>
      </c>
    </row>
    <row r="7" spans="3:14" x14ac:dyDescent="0.25">
      <c r="K7" t="s">
        <v>8</v>
      </c>
      <c r="L7">
        <v>16160000</v>
      </c>
      <c r="M7">
        <f>(L7+40000000)/(40000000)</f>
        <v>1.4039999999999999</v>
      </c>
    </row>
    <row r="8" spans="3:14" x14ac:dyDescent="0.25">
      <c r="K8" t="s">
        <v>17</v>
      </c>
      <c r="L8">
        <v>22310000</v>
      </c>
      <c r="M8">
        <f>(L8+40000000)/(40000000)</f>
        <v>1.55775</v>
      </c>
    </row>
    <row r="9" spans="3:14" x14ac:dyDescent="0.25">
      <c r="K9" t="s">
        <v>10</v>
      </c>
    </row>
    <row r="10" spans="3:14" x14ac:dyDescent="0.25">
      <c r="K10" t="s">
        <v>16</v>
      </c>
    </row>
    <row r="11" spans="3:14" x14ac:dyDescent="0.25">
      <c r="K11" t="s">
        <v>15</v>
      </c>
    </row>
    <row r="12" spans="3:14" x14ac:dyDescent="0.25">
      <c r="K12" t="s">
        <v>9</v>
      </c>
    </row>
    <row r="13" spans="3:14" x14ac:dyDescent="0.25">
      <c r="K13" t="s">
        <v>14</v>
      </c>
    </row>
    <row r="14" spans="3:14" x14ac:dyDescent="0.25">
      <c r="K14" t="s">
        <v>18</v>
      </c>
    </row>
    <row r="15" spans="3:14" x14ac:dyDescent="0.25">
      <c r="K15" t="s">
        <v>12</v>
      </c>
    </row>
    <row r="16" spans="3:14" x14ac:dyDescent="0.25">
      <c r="K16" t="s">
        <v>11</v>
      </c>
    </row>
    <row r="17" spans="11:11" x14ac:dyDescent="0.25">
      <c r="K17" t="s">
        <v>13</v>
      </c>
    </row>
    <row r="18" spans="11:11" x14ac:dyDescent="0.25">
      <c r="K18" t="s">
        <v>66</v>
      </c>
    </row>
    <row r="19" spans="11:11" x14ac:dyDescent="0.25">
      <c r="K19" t="s">
        <v>67</v>
      </c>
    </row>
    <row r="20" spans="11:11" x14ac:dyDescent="0.25">
      <c r="K20" t="s">
        <v>68</v>
      </c>
    </row>
    <row r="21" spans="11:11" x14ac:dyDescent="0.25">
      <c r="K21" t="s">
        <v>69</v>
      </c>
    </row>
    <row r="22" spans="11:11" x14ac:dyDescent="0.25">
      <c r="K22" t="s">
        <v>70</v>
      </c>
    </row>
    <row r="23" spans="11:11" x14ac:dyDescent="0.25">
      <c r="K23" t="s">
        <v>71</v>
      </c>
    </row>
    <row r="24" spans="11:11" x14ac:dyDescent="0.25">
      <c r="K24" t="s">
        <v>105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C20"/>
  <sheetViews>
    <sheetView workbookViewId="0"/>
  </sheetViews>
  <sheetFormatPr defaultRowHeight="15" x14ac:dyDescent="0.25"/>
  <sheetData>
    <row r="1" spans="2:3" ht="15.75" thickBot="1" x14ac:dyDescent="0.3"/>
    <row r="2" spans="2:3" x14ac:dyDescent="0.25">
      <c r="B2" s="5" t="s">
        <v>53</v>
      </c>
      <c r="C2" s="6" t="s">
        <v>54</v>
      </c>
    </row>
    <row r="3" spans="2:3" x14ac:dyDescent="0.25">
      <c r="B3" s="7" t="s">
        <v>29</v>
      </c>
      <c r="C3" s="9">
        <v>5.5333333333333741</v>
      </c>
    </row>
    <row r="4" spans="2:3" x14ac:dyDescent="0.25">
      <c r="B4" s="4" t="s">
        <v>30</v>
      </c>
      <c r="C4" s="10">
        <v>9.9999999999999858</v>
      </c>
    </row>
    <row r="5" spans="2:3" x14ac:dyDescent="0.25">
      <c r="B5" s="4" t="s">
        <v>31</v>
      </c>
      <c r="C5" s="10">
        <v>14.433333333333302</v>
      </c>
    </row>
    <row r="6" spans="2:3" x14ac:dyDescent="0.25">
      <c r="B6" s="4" t="s">
        <v>32</v>
      </c>
      <c r="C6" s="10">
        <v>15.566666666666649</v>
      </c>
    </row>
    <row r="7" spans="2:3" x14ac:dyDescent="0.25">
      <c r="B7" s="4" t="s">
        <v>28</v>
      </c>
      <c r="C7" s="10">
        <v>4.4333333333333016</v>
      </c>
    </row>
    <row r="8" spans="2:3" x14ac:dyDescent="0.25">
      <c r="B8" s="4" t="s">
        <v>33</v>
      </c>
      <c r="C8" s="10">
        <v>17.766666666666666</v>
      </c>
    </row>
    <row r="9" spans="2:3" x14ac:dyDescent="0.25">
      <c r="B9" s="4" t="s">
        <v>34</v>
      </c>
      <c r="C9" s="10">
        <v>20</v>
      </c>
    </row>
    <row r="10" spans="2:3" x14ac:dyDescent="0.25">
      <c r="B10" s="4" t="s">
        <v>35</v>
      </c>
      <c r="C10" s="10">
        <v>29.166666666666679</v>
      </c>
    </row>
    <row r="11" spans="2:3" x14ac:dyDescent="0.25">
      <c r="B11" s="4" t="s">
        <v>36</v>
      </c>
      <c r="C11" s="10">
        <v>36.833333333333336</v>
      </c>
    </row>
    <row r="12" spans="2:3" x14ac:dyDescent="0.25">
      <c r="B12" s="4" t="s">
        <v>38</v>
      </c>
      <c r="C12" s="10">
        <v>11.494252873563205</v>
      </c>
    </row>
    <row r="13" spans="2:3" x14ac:dyDescent="0.25">
      <c r="B13" s="4" t="s">
        <v>39</v>
      </c>
      <c r="C13" s="10">
        <v>18.390804597701127</v>
      </c>
    </row>
    <row r="14" spans="2:3" x14ac:dyDescent="0.25">
      <c r="B14" s="4" t="s">
        <v>40</v>
      </c>
      <c r="C14" s="10">
        <v>22.988505747126418</v>
      </c>
    </row>
    <row r="15" spans="2:3" x14ac:dyDescent="0.25">
      <c r="B15" s="4" t="s">
        <v>41</v>
      </c>
      <c r="C15" s="10">
        <v>31.034482758620676</v>
      </c>
    </row>
    <row r="16" spans="2:3" x14ac:dyDescent="0.25">
      <c r="B16" s="4" t="s">
        <v>37</v>
      </c>
      <c r="C16" s="10">
        <v>-1.4210854715202004E-14</v>
      </c>
    </row>
    <row r="17" spans="2:3" x14ac:dyDescent="0.25">
      <c r="B17" s="4" t="s">
        <v>42</v>
      </c>
      <c r="C17" s="10">
        <v>37.931034482758605</v>
      </c>
    </row>
    <row r="18" spans="2:3" x14ac:dyDescent="0.25">
      <c r="B18" s="4" t="s">
        <v>43</v>
      </c>
      <c r="C18" s="10">
        <v>43.678160919540218</v>
      </c>
    </row>
    <row r="19" spans="2:3" x14ac:dyDescent="0.25">
      <c r="B19" s="4" t="s">
        <v>44</v>
      </c>
      <c r="C19" s="10">
        <v>52.873563218390785</v>
      </c>
    </row>
    <row r="20" spans="2:3" ht="15.75" thickBot="1" x14ac:dyDescent="0.3">
      <c r="B20" s="8" t="s">
        <v>45</v>
      </c>
      <c r="C20" s="11">
        <v>63.218390804598144</v>
      </c>
    </row>
  </sheetData>
  <pageMargins left="0.7" right="0.7" top="0.75" bottom="0.75" header="0.3" footer="0.3"/>
  <ignoredErrors>
    <ignoredError sqref="B3:B21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C20"/>
  <sheetViews>
    <sheetView workbookViewId="0"/>
  </sheetViews>
  <sheetFormatPr defaultRowHeight="15" x14ac:dyDescent="0.25"/>
  <sheetData>
    <row r="1" spans="2:3" ht="15.75" thickBot="1" x14ac:dyDescent="0.3"/>
    <row r="2" spans="2:3" x14ac:dyDescent="0.25">
      <c r="B2" s="5" t="s">
        <v>53</v>
      </c>
      <c r="C2" s="6" t="s">
        <v>54</v>
      </c>
    </row>
    <row r="3" spans="2:3" x14ac:dyDescent="0.25">
      <c r="B3" s="7" t="s">
        <v>29</v>
      </c>
      <c r="C3" s="9">
        <v>21.5954777463513</v>
      </c>
    </row>
    <row r="4" spans="2:3" x14ac:dyDescent="0.25">
      <c r="B4" s="4" t="s">
        <v>30</v>
      </c>
      <c r="C4" s="10">
        <v>48.594834632953173</v>
      </c>
    </row>
    <row r="5" spans="2:3" x14ac:dyDescent="0.25">
      <c r="B5" s="4" t="s">
        <v>31</v>
      </c>
      <c r="C5" s="10">
        <v>60.805558659185955</v>
      </c>
    </row>
    <row r="6" spans="2:3" x14ac:dyDescent="0.25">
      <c r="B6" s="4" t="s">
        <v>32</v>
      </c>
      <c r="C6" s="10">
        <v>65.770532082618587</v>
      </c>
    </row>
    <row r="7" spans="2:3" x14ac:dyDescent="0.25">
      <c r="B7" s="4" t="s">
        <v>28</v>
      </c>
      <c r="C7" s="10">
        <v>5.6654946769403836</v>
      </c>
    </row>
    <row r="8" spans="2:3" x14ac:dyDescent="0.25">
      <c r="B8" s="4" t="s">
        <v>33</v>
      </c>
      <c r="C8" s="10">
        <v>68.197807626797413</v>
      </c>
    </row>
    <row r="9" spans="2:3" x14ac:dyDescent="0.25">
      <c r="B9" s="4" t="s">
        <v>34</v>
      </c>
      <c r="C9" s="10">
        <v>71.875444427182529</v>
      </c>
    </row>
    <row r="10" spans="2:3" x14ac:dyDescent="0.25">
      <c r="B10" s="4" t="s">
        <v>35</v>
      </c>
      <c r="C10" s="10">
        <v>80.444104823295405</v>
      </c>
    </row>
    <row r="11" spans="2:3" x14ac:dyDescent="0.25">
      <c r="B11" s="4" t="s">
        <v>36</v>
      </c>
      <c r="C11" s="10">
        <v>83.937677960633977</v>
      </c>
    </row>
    <row r="12" spans="2:3" x14ac:dyDescent="0.25">
      <c r="B12" s="4" t="s">
        <v>38</v>
      </c>
      <c r="C12" s="10">
        <v>31.976989801954616</v>
      </c>
    </row>
    <row r="13" spans="2:3" x14ac:dyDescent="0.25">
      <c r="B13" s="4" t="s">
        <v>39</v>
      </c>
      <c r="C13" s="10">
        <v>42.72396047180591</v>
      </c>
    </row>
    <row r="14" spans="2:3" x14ac:dyDescent="0.25">
      <c r="B14" s="4" t="s">
        <v>40</v>
      </c>
      <c r="C14" s="10">
        <v>50.399910572393878</v>
      </c>
    </row>
    <row r="15" spans="2:3" x14ac:dyDescent="0.25">
      <c r="B15" s="4" t="s">
        <v>41</v>
      </c>
      <c r="C15" s="10">
        <v>51.93505783712574</v>
      </c>
    </row>
    <row r="16" spans="2:3" x14ac:dyDescent="0.25">
      <c r="B16" s="4" t="s">
        <v>37</v>
      </c>
      <c r="C16" s="10">
        <v>7.4092830827418936</v>
      </c>
    </row>
    <row r="17" spans="2:3" x14ac:dyDescent="0.25">
      <c r="B17" s="4" t="s">
        <v>42</v>
      </c>
      <c r="C17" s="10">
        <v>53.470191387727489</v>
      </c>
    </row>
    <row r="18" spans="2:3" x14ac:dyDescent="0.25">
      <c r="B18" s="4" t="s">
        <v>43</v>
      </c>
      <c r="C18" s="10">
        <v>59.610593056100612</v>
      </c>
    </row>
    <row r="19" spans="2:3" x14ac:dyDescent="0.25">
      <c r="B19" s="4" t="s">
        <v>44</v>
      </c>
      <c r="C19" s="10">
        <v>67.285814212628722</v>
      </c>
    </row>
    <row r="20" spans="2:3" ht="15.75" thickBot="1" x14ac:dyDescent="0.3">
      <c r="B20" s="8" t="s">
        <v>45</v>
      </c>
      <c r="C20" s="11">
        <v>78.268163493286949</v>
      </c>
    </row>
  </sheetData>
  <pageMargins left="0.7" right="0.7" top="0.75" bottom="0.75" header="0.3" footer="0.3"/>
  <ignoredErrors>
    <ignoredError sqref="B3:B21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C20"/>
  <sheetViews>
    <sheetView workbookViewId="0"/>
  </sheetViews>
  <sheetFormatPr defaultRowHeight="15" x14ac:dyDescent="0.25"/>
  <sheetData>
    <row r="1" spans="2:3" ht="15.75" thickBot="1" x14ac:dyDescent="0.3"/>
    <row r="2" spans="2:3" x14ac:dyDescent="0.25">
      <c r="B2" s="5" t="s">
        <v>53</v>
      </c>
      <c r="C2" s="6" t="s">
        <v>54</v>
      </c>
    </row>
    <row r="3" spans="2:3" x14ac:dyDescent="0.25">
      <c r="B3" s="7" t="s">
        <v>29</v>
      </c>
      <c r="C3" s="9">
        <v>13.769040639170925</v>
      </c>
    </row>
    <row r="4" spans="2:3" x14ac:dyDescent="0.25">
      <c r="B4" s="4" t="s">
        <v>30</v>
      </c>
      <c r="C4" s="10">
        <v>41.658457888379793</v>
      </c>
    </row>
    <row r="5" spans="2:3" x14ac:dyDescent="0.25">
      <c r="B5" s="4" t="s">
        <v>31</v>
      </c>
      <c r="C5" s="10">
        <v>51.330668143159158</v>
      </c>
    </row>
    <row r="6" spans="2:3" x14ac:dyDescent="0.25">
      <c r="B6" s="4" t="s">
        <v>32</v>
      </c>
      <c r="C6" s="10">
        <v>56.203135034216771</v>
      </c>
    </row>
    <row r="7" spans="2:3" x14ac:dyDescent="0.25">
      <c r="B7" s="4" t="s">
        <v>28</v>
      </c>
      <c r="C7" s="10">
        <v>-3.2118684605518979</v>
      </c>
    </row>
    <row r="8" spans="2:3" x14ac:dyDescent="0.25">
      <c r="B8" s="4" t="s">
        <v>33</v>
      </c>
      <c r="C8" s="10">
        <v>58.603006804058353</v>
      </c>
    </row>
    <row r="9" spans="2:3" x14ac:dyDescent="0.25">
      <c r="B9" s="4" t="s">
        <v>34</v>
      </c>
      <c r="C9" s="10">
        <v>58.603006804058367</v>
      </c>
    </row>
    <row r="10" spans="2:3" x14ac:dyDescent="0.25">
      <c r="B10" s="4" t="s">
        <v>35</v>
      </c>
      <c r="C10" s="10">
        <v>75.583917992245048</v>
      </c>
    </row>
    <row r="11" spans="2:3" x14ac:dyDescent="0.25">
      <c r="B11" s="4" t="s">
        <v>36</v>
      </c>
      <c r="C11" s="10">
        <v>81.619959368995978</v>
      </c>
    </row>
    <row r="12" spans="2:3" x14ac:dyDescent="0.25">
      <c r="B12" s="4" t="s">
        <v>38</v>
      </c>
      <c r="C12" s="10">
        <v>36.167116027675796</v>
      </c>
    </row>
    <row r="13" spans="2:3" x14ac:dyDescent="0.25">
      <c r="B13" s="4" t="s">
        <v>39</v>
      </c>
      <c r="C13" s="10">
        <v>39.203310611686632</v>
      </c>
    </row>
    <row r="14" spans="2:3" x14ac:dyDescent="0.25">
      <c r="B14" s="4" t="s">
        <v>40</v>
      </c>
      <c r="C14" s="10">
        <v>45.275699834843842</v>
      </c>
    </row>
    <row r="15" spans="2:3" x14ac:dyDescent="0.25">
      <c r="B15" s="4" t="s">
        <v>41</v>
      </c>
      <c r="C15" s="10">
        <v>45.27569983484387</v>
      </c>
    </row>
    <row r="16" spans="2:3" x14ac:dyDescent="0.25">
      <c r="B16" s="4" t="s">
        <v>37</v>
      </c>
      <c r="C16" s="10">
        <v>8.8413655935760005</v>
      </c>
    </row>
    <row r="17" spans="2:3" x14ac:dyDescent="0.25">
      <c r="B17" s="4" t="s">
        <v>42</v>
      </c>
      <c r="C17" s="10">
        <v>65.010965320258379</v>
      </c>
    </row>
    <row r="18" spans="2:3" x14ac:dyDescent="0.25">
      <c r="B18" s="4" t="s">
        <v>43</v>
      </c>
      <c r="C18" s="10">
        <v>44.488400641260789</v>
      </c>
    </row>
    <row r="19" spans="2:3" x14ac:dyDescent="0.25">
      <c r="B19" s="4" t="s">
        <v>44</v>
      </c>
      <c r="C19" s="10">
        <v>74.119549655133881</v>
      </c>
    </row>
    <row r="20" spans="2:3" ht="15.75" thickBot="1" x14ac:dyDescent="0.3">
      <c r="B20" s="8" t="s">
        <v>45</v>
      </c>
      <c r="C20" s="11">
        <v>81.724235433404985</v>
      </c>
    </row>
  </sheetData>
  <pageMargins left="0.7" right="0.7" top="0.75" bottom="0.75" header="0.3" footer="0.3"/>
  <ignoredErrors>
    <ignoredError sqref="B3:B21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C11"/>
  <sheetViews>
    <sheetView workbookViewId="0"/>
  </sheetViews>
  <sheetFormatPr defaultRowHeight="15" x14ac:dyDescent="0.25"/>
  <sheetData>
    <row r="1" spans="2:3" ht="15.75" thickBot="1" x14ac:dyDescent="0.3"/>
    <row r="2" spans="2:3" x14ac:dyDescent="0.25">
      <c r="B2" s="5" t="s">
        <v>53</v>
      </c>
      <c r="C2" s="6" t="s">
        <v>54</v>
      </c>
    </row>
    <row r="3" spans="2:3" x14ac:dyDescent="0.25">
      <c r="B3" s="7" t="s">
        <v>58</v>
      </c>
      <c r="C3" s="9">
        <v>1.1333333333333355</v>
      </c>
    </row>
    <row r="4" spans="2:3" x14ac:dyDescent="0.25">
      <c r="B4" s="4" t="s">
        <v>59</v>
      </c>
      <c r="C4" s="10">
        <v>1.1333333333333355</v>
      </c>
    </row>
    <row r="5" spans="2:3" x14ac:dyDescent="0.25">
      <c r="B5" s="4" t="s">
        <v>60</v>
      </c>
      <c r="C5" s="10">
        <v>1.1333333333333355</v>
      </c>
    </row>
    <row r="6" spans="2:3" x14ac:dyDescent="0.25">
      <c r="B6" s="4" t="s">
        <v>61</v>
      </c>
      <c r="C6" s="10">
        <v>1.1333333333333346</v>
      </c>
    </row>
    <row r="7" spans="2:3" x14ac:dyDescent="0.25">
      <c r="B7" s="4" t="s">
        <v>57</v>
      </c>
      <c r="C7" s="10">
        <v>2.6645352591003757E-15</v>
      </c>
    </row>
    <row r="8" spans="2:3" x14ac:dyDescent="0.25">
      <c r="B8" s="4" t="s">
        <v>62</v>
      </c>
      <c r="C8" s="10">
        <v>1.1333333333333329</v>
      </c>
    </row>
    <row r="9" spans="2:3" x14ac:dyDescent="0.25">
      <c r="B9" s="4" t="s">
        <v>63</v>
      </c>
      <c r="C9" s="10">
        <v>1.1333333333333346</v>
      </c>
    </row>
    <row r="10" spans="2:3" x14ac:dyDescent="0.25">
      <c r="B10" s="4" t="s">
        <v>64</v>
      </c>
      <c r="C10" s="10">
        <v>2.2666666666666675</v>
      </c>
    </row>
    <row r="11" spans="2:3" ht="15.75" thickBot="1" x14ac:dyDescent="0.3">
      <c r="B11" s="8" t="s">
        <v>65</v>
      </c>
      <c r="C11" s="11">
        <v>6.8666666666666583</v>
      </c>
    </row>
  </sheetData>
  <pageMargins left="0.7" right="0.7" top="0.75" bottom="0.75" header="0.3" footer="0.3"/>
  <ignoredErrors>
    <ignoredError sqref="B3:B12" numberStoredAsText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C1:U4"/>
  <sheetViews>
    <sheetView topLeftCell="E1" workbookViewId="0">
      <selection activeCell="Q18" sqref="Q18"/>
    </sheetView>
  </sheetViews>
  <sheetFormatPr defaultRowHeight="15" x14ac:dyDescent="0.25"/>
  <sheetData>
    <row r="1" spans="3:21" x14ac:dyDescent="0.25">
      <c r="C1" t="s">
        <v>7</v>
      </c>
      <c r="D1" t="s">
        <v>1024</v>
      </c>
      <c r="E1" t="s">
        <v>1027</v>
      </c>
      <c r="F1" t="s">
        <v>1028</v>
      </c>
      <c r="G1" t="s">
        <v>1029</v>
      </c>
      <c r="H1" t="s">
        <v>1020</v>
      </c>
      <c r="I1" t="s">
        <v>1021</v>
      </c>
      <c r="J1" t="s">
        <v>1022</v>
      </c>
      <c r="K1" t="s">
        <v>1023</v>
      </c>
      <c r="L1" t="s">
        <v>1026</v>
      </c>
      <c r="M1" t="s">
        <v>1030</v>
      </c>
      <c r="N1" t="s">
        <v>1031</v>
      </c>
      <c r="O1" t="s">
        <v>68</v>
      </c>
      <c r="P1" t="s">
        <v>1070</v>
      </c>
      <c r="Q1" t="s">
        <v>70</v>
      </c>
      <c r="R1" t="s">
        <v>71</v>
      </c>
      <c r="S1" t="s">
        <v>1069</v>
      </c>
      <c r="T1" t="s">
        <v>1018</v>
      </c>
      <c r="U1" t="s">
        <v>1019</v>
      </c>
    </row>
    <row r="2" spans="3:21" x14ac:dyDescent="0.25">
      <c r="C2">
        <v>0.2</v>
      </c>
      <c r="D2">
        <v>0.19</v>
      </c>
      <c r="E2">
        <v>0.16</v>
      </c>
      <c r="F2">
        <v>0.18</v>
      </c>
      <c r="G2">
        <v>0.18</v>
      </c>
      <c r="H2">
        <v>0.18</v>
      </c>
      <c r="I2">
        <v>0.2</v>
      </c>
      <c r="J2">
        <v>0.19</v>
      </c>
      <c r="K2">
        <v>0.18</v>
      </c>
      <c r="L2">
        <v>0.22</v>
      </c>
      <c r="M2">
        <v>0.18</v>
      </c>
      <c r="N2">
        <v>0.17</v>
      </c>
      <c r="O2">
        <v>0.18</v>
      </c>
      <c r="P2">
        <v>0.22</v>
      </c>
      <c r="Q2">
        <v>0.19</v>
      </c>
      <c r="R2">
        <v>0.21</v>
      </c>
      <c r="S2">
        <v>0.19</v>
      </c>
      <c r="T2">
        <v>0.21</v>
      </c>
      <c r="U2">
        <v>0.2</v>
      </c>
    </row>
    <row r="3" spans="3:21" x14ac:dyDescent="0.25">
      <c r="C3" t="s">
        <v>1071</v>
      </c>
      <c r="D3" t="s">
        <v>1085</v>
      </c>
      <c r="E3" t="s">
        <v>1073</v>
      </c>
      <c r="F3" t="s">
        <v>1074</v>
      </c>
      <c r="G3" t="s">
        <v>1075</v>
      </c>
      <c r="H3" t="s">
        <v>1081</v>
      </c>
      <c r="I3" t="s">
        <v>1082</v>
      </c>
      <c r="J3" t="s">
        <v>1083</v>
      </c>
      <c r="K3" t="s">
        <v>1084</v>
      </c>
      <c r="L3" t="s">
        <v>1072</v>
      </c>
      <c r="M3" t="s">
        <v>1076</v>
      </c>
      <c r="N3" t="s">
        <v>1077</v>
      </c>
      <c r="O3" t="s">
        <v>1078</v>
      </c>
      <c r="P3" t="s">
        <v>1086</v>
      </c>
      <c r="Q3" t="s">
        <v>1087</v>
      </c>
      <c r="R3" t="s">
        <v>1088</v>
      </c>
      <c r="S3" t="s">
        <v>1089</v>
      </c>
      <c r="T3" t="s">
        <v>1079</v>
      </c>
      <c r="U3" t="s">
        <v>1080</v>
      </c>
    </row>
    <row r="4" spans="3:21" x14ac:dyDescent="0.25">
      <c r="C4">
        <v>0.2</v>
      </c>
      <c r="D4">
        <v>0.19</v>
      </c>
      <c r="E4">
        <v>0.16</v>
      </c>
      <c r="F4">
        <v>0.18</v>
      </c>
      <c r="G4">
        <v>0.18</v>
      </c>
      <c r="H4">
        <v>0.18</v>
      </c>
      <c r="I4">
        <v>0.2</v>
      </c>
      <c r="J4">
        <v>0.19</v>
      </c>
      <c r="K4">
        <v>0.18</v>
      </c>
      <c r="L4">
        <v>0.22</v>
      </c>
      <c r="M4">
        <v>0.18</v>
      </c>
      <c r="N4">
        <v>0.17</v>
      </c>
      <c r="O4">
        <v>0.18</v>
      </c>
      <c r="P4">
        <v>0.22</v>
      </c>
      <c r="Q4">
        <v>0.19</v>
      </c>
      <c r="R4">
        <v>0.21</v>
      </c>
      <c r="S4">
        <v>0.19</v>
      </c>
      <c r="T4">
        <v>0.21</v>
      </c>
      <c r="U4">
        <v>0.2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J40"/>
  <sheetViews>
    <sheetView workbookViewId="0">
      <selection activeCell="M5" sqref="M5"/>
    </sheetView>
  </sheetViews>
  <sheetFormatPr defaultRowHeight="15" x14ac:dyDescent="0.25"/>
  <sheetData>
    <row r="1" spans="1:10" x14ac:dyDescent="0.25">
      <c r="F1" s="13" t="s">
        <v>269</v>
      </c>
    </row>
    <row r="2" spans="1:10" x14ac:dyDescent="0.25">
      <c r="B2" s="19" t="s">
        <v>1134</v>
      </c>
    </row>
    <row r="4" spans="1:10" x14ac:dyDescent="0.25">
      <c r="A4" t="s">
        <v>980</v>
      </c>
      <c r="B4" t="s">
        <v>981</v>
      </c>
      <c r="E4" t="s">
        <v>982</v>
      </c>
      <c r="H4" t="s">
        <v>983</v>
      </c>
    </row>
    <row r="5" spans="1:10" x14ac:dyDescent="0.25">
      <c r="B5" t="s">
        <v>984</v>
      </c>
      <c r="C5" t="s">
        <v>985</v>
      </c>
      <c r="D5" t="s">
        <v>986</v>
      </c>
      <c r="E5" t="s">
        <v>984</v>
      </c>
      <c r="F5" t="s">
        <v>985</v>
      </c>
      <c r="G5" t="s">
        <v>986</v>
      </c>
      <c r="H5" t="s">
        <v>984</v>
      </c>
      <c r="I5" t="s">
        <v>985</v>
      </c>
      <c r="J5" t="s">
        <v>986</v>
      </c>
    </row>
    <row r="6" spans="1:10" x14ac:dyDescent="0.25">
      <c r="A6">
        <v>6</v>
      </c>
      <c r="B6">
        <v>17</v>
      </c>
      <c r="C6">
        <v>12</v>
      </c>
      <c r="D6">
        <f>(C6-B6)*100/(C6+B6)</f>
        <v>-17.241379310344829</v>
      </c>
      <c r="E6">
        <v>9</v>
      </c>
      <c r="F6">
        <v>18</v>
      </c>
      <c r="G6">
        <f>(F6-E6)*100/(F6+E6)</f>
        <v>33.333333333333336</v>
      </c>
      <c r="H6">
        <v>12</v>
      </c>
      <c r="I6">
        <v>16</v>
      </c>
      <c r="J6">
        <f>(I6-H6)*100/(I6+H6)</f>
        <v>14.285714285714286</v>
      </c>
    </row>
    <row r="7" spans="1:10" x14ac:dyDescent="0.25">
      <c r="B7">
        <v>12</v>
      </c>
      <c r="C7">
        <v>15</v>
      </c>
      <c r="D7">
        <f t="shared" ref="D7:D20" si="0">(C7-B7)*100/(C7+B7)</f>
        <v>11.111111111111111</v>
      </c>
      <c r="E7">
        <v>7</v>
      </c>
      <c r="F7">
        <v>16</v>
      </c>
      <c r="G7">
        <f t="shared" ref="G7:G20" si="1">(F7-E7)*100/(F7+E7)</f>
        <v>39.130434782608695</v>
      </c>
      <c r="H7">
        <v>5</v>
      </c>
      <c r="I7">
        <v>17</v>
      </c>
      <c r="J7">
        <f t="shared" ref="J7:J20" si="2">(I7-H7)*100/(I7+H7)</f>
        <v>54.545454545454547</v>
      </c>
    </row>
    <row r="8" spans="1:10" x14ac:dyDescent="0.25">
      <c r="B8">
        <v>11</v>
      </c>
      <c r="C8">
        <v>16</v>
      </c>
      <c r="D8">
        <f t="shared" si="0"/>
        <v>18.518518518518519</v>
      </c>
      <c r="E8">
        <v>13</v>
      </c>
      <c r="F8">
        <v>16</v>
      </c>
      <c r="G8">
        <f t="shared" si="1"/>
        <v>10.344827586206897</v>
      </c>
      <c r="H8">
        <v>6</v>
      </c>
      <c r="I8">
        <v>20</v>
      </c>
      <c r="J8">
        <f t="shared" si="2"/>
        <v>53.846153846153847</v>
      </c>
    </row>
    <row r="9" spans="1:10" x14ac:dyDescent="0.25">
      <c r="A9">
        <v>12</v>
      </c>
      <c r="B9">
        <v>12</v>
      </c>
      <c r="C9">
        <v>13</v>
      </c>
      <c r="D9">
        <f t="shared" si="0"/>
        <v>4</v>
      </c>
      <c r="E9">
        <v>13</v>
      </c>
      <c r="F9">
        <v>14</v>
      </c>
      <c r="G9">
        <f t="shared" si="1"/>
        <v>3.7037037037037037</v>
      </c>
      <c r="H9">
        <v>7</v>
      </c>
      <c r="I9">
        <v>14</v>
      </c>
      <c r="J9">
        <f t="shared" si="2"/>
        <v>33.333333333333336</v>
      </c>
    </row>
    <row r="10" spans="1:10" x14ac:dyDescent="0.25">
      <c r="B10">
        <v>14</v>
      </c>
      <c r="C10">
        <v>16</v>
      </c>
      <c r="D10">
        <f t="shared" si="0"/>
        <v>6.666666666666667</v>
      </c>
      <c r="E10">
        <v>13</v>
      </c>
      <c r="F10">
        <v>15</v>
      </c>
      <c r="G10">
        <f t="shared" si="1"/>
        <v>7.1428571428571432</v>
      </c>
      <c r="H10">
        <v>5</v>
      </c>
      <c r="I10">
        <v>15</v>
      </c>
      <c r="J10">
        <f t="shared" si="2"/>
        <v>50</v>
      </c>
    </row>
    <row r="11" spans="1:10" x14ac:dyDescent="0.25">
      <c r="B11">
        <v>14</v>
      </c>
      <c r="C11">
        <v>13</v>
      </c>
      <c r="D11">
        <f t="shared" si="0"/>
        <v>-3.7037037037037037</v>
      </c>
      <c r="E11">
        <v>13</v>
      </c>
      <c r="F11">
        <v>16</v>
      </c>
      <c r="G11">
        <f t="shared" si="1"/>
        <v>10.344827586206897</v>
      </c>
      <c r="H11">
        <v>8</v>
      </c>
      <c r="I11">
        <v>17</v>
      </c>
      <c r="J11">
        <f t="shared" si="2"/>
        <v>36</v>
      </c>
    </row>
    <row r="12" spans="1:10" x14ac:dyDescent="0.25">
      <c r="A12">
        <v>24</v>
      </c>
      <c r="B12">
        <v>11</v>
      </c>
      <c r="C12">
        <v>17</v>
      </c>
      <c r="D12">
        <f t="shared" si="0"/>
        <v>21.428571428571427</v>
      </c>
      <c r="E12">
        <v>9</v>
      </c>
      <c r="F12">
        <v>14</v>
      </c>
      <c r="G12">
        <f t="shared" si="1"/>
        <v>21.739130434782609</v>
      </c>
      <c r="H12">
        <v>4</v>
      </c>
      <c r="I12">
        <v>22</v>
      </c>
      <c r="J12">
        <f t="shared" si="2"/>
        <v>69.230769230769226</v>
      </c>
    </row>
    <row r="13" spans="1:10" x14ac:dyDescent="0.25">
      <c r="B13">
        <v>5</v>
      </c>
      <c r="C13">
        <v>14</v>
      </c>
      <c r="D13">
        <f t="shared" si="0"/>
        <v>47.368421052631582</v>
      </c>
      <c r="E13">
        <v>5</v>
      </c>
      <c r="F13">
        <v>15</v>
      </c>
      <c r="G13">
        <f t="shared" si="1"/>
        <v>50</v>
      </c>
      <c r="H13">
        <v>10</v>
      </c>
      <c r="I13">
        <v>13</v>
      </c>
      <c r="J13">
        <f t="shared" si="2"/>
        <v>13.043478260869565</v>
      </c>
    </row>
    <row r="14" spans="1:10" x14ac:dyDescent="0.25">
      <c r="B14">
        <v>7</v>
      </c>
      <c r="C14">
        <v>17</v>
      </c>
      <c r="D14">
        <f t="shared" si="0"/>
        <v>41.666666666666664</v>
      </c>
      <c r="E14">
        <v>12</v>
      </c>
      <c r="F14">
        <v>13</v>
      </c>
      <c r="G14">
        <f t="shared" si="1"/>
        <v>4</v>
      </c>
      <c r="H14">
        <v>9</v>
      </c>
      <c r="I14">
        <v>11</v>
      </c>
      <c r="J14">
        <f t="shared" si="2"/>
        <v>10</v>
      </c>
    </row>
    <row r="15" spans="1:10" x14ac:dyDescent="0.25">
      <c r="A15">
        <v>48</v>
      </c>
      <c r="B15">
        <v>7</v>
      </c>
      <c r="C15">
        <v>12</v>
      </c>
      <c r="D15">
        <f t="shared" si="0"/>
        <v>26.315789473684209</v>
      </c>
      <c r="E15">
        <v>16</v>
      </c>
      <c r="F15">
        <v>11</v>
      </c>
      <c r="G15">
        <f t="shared" si="1"/>
        <v>-18.518518518518519</v>
      </c>
      <c r="H15">
        <v>4</v>
      </c>
      <c r="I15">
        <v>13</v>
      </c>
      <c r="J15">
        <f t="shared" si="2"/>
        <v>52.941176470588232</v>
      </c>
    </row>
    <row r="16" spans="1:10" x14ac:dyDescent="0.25">
      <c r="B16">
        <v>8</v>
      </c>
      <c r="C16">
        <v>13</v>
      </c>
      <c r="D16">
        <f t="shared" si="0"/>
        <v>23.80952380952381</v>
      </c>
      <c r="E16">
        <v>11</v>
      </c>
      <c r="F16">
        <v>14</v>
      </c>
      <c r="G16">
        <f t="shared" si="1"/>
        <v>12</v>
      </c>
      <c r="H16">
        <v>10</v>
      </c>
      <c r="I16">
        <v>10</v>
      </c>
      <c r="J16">
        <f t="shared" si="2"/>
        <v>0</v>
      </c>
    </row>
    <row r="17" spans="1:10" x14ac:dyDescent="0.25">
      <c r="B17">
        <v>12</v>
      </c>
      <c r="C17">
        <v>5</v>
      </c>
      <c r="D17">
        <f t="shared" si="0"/>
        <v>-41.176470588235297</v>
      </c>
      <c r="E17">
        <v>13</v>
      </c>
      <c r="F17">
        <v>7</v>
      </c>
      <c r="G17">
        <f t="shared" si="1"/>
        <v>-30</v>
      </c>
      <c r="H17">
        <v>14</v>
      </c>
      <c r="I17">
        <v>8</v>
      </c>
      <c r="J17">
        <f t="shared" si="2"/>
        <v>-27.272727272727273</v>
      </c>
    </row>
    <row r="18" spans="1:10" x14ac:dyDescent="0.25">
      <c r="A18">
        <v>72</v>
      </c>
      <c r="B18">
        <v>6</v>
      </c>
      <c r="C18">
        <v>8</v>
      </c>
      <c r="D18">
        <f t="shared" si="0"/>
        <v>14.285714285714286</v>
      </c>
      <c r="E18">
        <v>9</v>
      </c>
      <c r="F18">
        <v>7</v>
      </c>
      <c r="G18">
        <f t="shared" si="1"/>
        <v>-12.5</v>
      </c>
      <c r="H18">
        <v>6</v>
      </c>
      <c r="I18">
        <v>8</v>
      </c>
      <c r="J18">
        <f t="shared" si="2"/>
        <v>14.285714285714286</v>
      </c>
    </row>
    <row r="19" spans="1:10" x14ac:dyDescent="0.25">
      <c r="B19">
        <v>9</v>
      </c>
      <c r="C19">
        <v>8</v>
      </c>
      <c r="D19">
        <f t="shared" si="0"/>
        <v>-5.882352941176471</v>
      </c>
      <c r="E19">
        <v>6</v>
      </c>
      <c r="F19">
        <v>7</v>
      </c>
      <c r="G19">
        <f t="shared" si="1"/>
        <v>7.6923076923076925</v>
      </c>
      <c r="H19">
        <v>8</v>
      </c>
      <c r="I19">
        <v>5</v>
      </c>
      <c r="J19">
        <f t="shared" si="2"/>
        <v>-23.076923076923077</v>
      </c>
    </row>
    <row r="20" spans="1:10" x14ac:dyDescent="0.25">
      <c r="B20">
        <v>4</v>
      </c>
      <c r="C20">
        <v>4</v>
      </c>
      <c r="D20">
        <f t="shared" si="0"/>
        <v>0</v>
      </c>
      <c r="E20">
        <v>6</v>
      </c>
      <c r="F20">
        <v>8</v>
      </c>
      <c r="G20">
        <f t="shared" si="1"/>
        <v>14.285714285714286</v>
      </c>
      <c r="H20">
        <v>6</v>
      </c>
      <c r="I20">
        <v>9</v>
      </c>
      <c r="J20">
        <f t="shared" si="2"/>
        <v>20</v>
      </c>
    </row>
    <row r="22" spans="1:10" x14ac:dyDescent="0.25">
      <c r="B22" s="19" t="s">
        <v>1135</v>
      </c>
    </row>
    <row r="24" spans="1:10" x14ac:dyDescent="0.25">
      <c r="A24" t="s">
        <v>980</v>
      </c>
      <c r="B24" t="s">
        <v>981</v>
      </c>
      <c r="E24" t="s">
        <v>982</v>
      </c>
      <c r="H24" t="s">
        <v>983</v>
      </c>
    </row>
    <row r="25" spans="1:10" x14ac:dyDescent="0.25">
      <c r="B25" t="s">
        <v>984</v>
      </c>
      <c r="C25" t="s">
        <v>985</v>
      </c>
      <c r="D25" t="s">
        <v>986</v>
      </c>
      <c r="E25" t="s">
        <v>984</v>
      </c>
      <c r="F25" t="s">
        <v>985</v>
      </c>
      <c r="G25" t="s">
        <v>986</v>
      </c>
      <c r="H25" t="s">
        <v>984</v>
      </c>
      <c r="I25" t="s">
        <v>985</v>
      </c>
      <c r="J25" t="s">
        <v>986</v>
      </c>
    </row>
    <row r="26" spans="1:10" x14ac:dyDescent="0.25">
      <c r="A26">
        <v>6</v>
      </c>
      <c r="B26">
        <v>12</v>
      </c>
      <c r="C26">
        <v>15</v>
      </c>
      <c r="D26">
        <f>(C26-B26)*100/(C26+B26)</f>
        <v>11.111111111111111</v>
      </c>
      <c r="E26">
        <v>11</v>
      </c>
      <c r="F26">
        <v>18</v>
      </c>
      <c r="G26">
        <f>(F26-E26)*100/(F26+E26)</f>
        <v>24.137931034482758</v>
      </c>
      <c r="H26">
        <v>4</v>
      </c>
      <c r="I26">
        <v>25</v>
      </c>
      <c r="J26">
        <f>(I26-H26)*100/(I26+H26)</f>
        <v>72.41379310344827</v>
      </c>
    </row>
    <row r="27" spans="1:10" x14ac:dyDescent="0.25">
      <c r="B27">
        <v>15</v>
      </c>
      <c r="C27">
        <v>11</v>
      </c>
      <c r="D27">
        <f t="shared" ref="D27:D40" si="3">(C27-B27)*100/(C27+B27)</f>
        <v>-15.384615384615385</v>
      </c>
      <c r="E27">
        <v>4</v>
      </c>
      <c r="F27">
        <v>20</v>
      </c>
      <c r="G27">
        <f t="shared" ref="G27:G40" si="4">(F27-E27)*100/(F27+E27)</f>
        <v>66.666666666666671</v>
      </c>
      <c r="H27">
        <v>6</v>
      </c>
      <c r="I27">
        <v>18</v>
      </c>
      <c r="J27">
        <f t="shared" ref="J27:J40" si="5">(I27-H27)*100/(I27+H27)</f>
        <v>50</v>
      </c>
    </row>
    <row r="28" spans="1:10" x14ac:dyDescent="0.25">
      <c r="B28">
        <v>10</v>
      </c>
      <c r="C28">
        <v>16</v>
      </c>
      <c r="D28">
        <f t="shared" si="3"/>
        <v>23.076923076923077</v>
      </c>
      <c r="E28">
        <v>5</v>
      </c>
      <c r="F28">
        <v>25</v>
      </c>
      <c r="G28">
        <f t="shared" si="4"/>
        <v>66.666666666666671</v>
      </c>
      <c r="H28">
        <v>5</v>
      </c>
      <c r="I28">
        <v>17</v>
      </c>
      <c r="J28">
        <f t="shared" si="5"/>
        <v>54.545454545454547</v>
      </c>
    </row>
    <row r="29" spans="1:10" x14ac:dyDescent="0.25">
      <c r="A29">
        <v>12</v>
      </c>
      <c r="B29">
        <v>12</v>
      </c>
      <c r="C29">
        <v>15</v>
      </c>
      <c r="D29">
        <f t="shared" si="3"/>
        <v>11.111111111111111</v>
      </c>
      <c r="E29">
        <v>13</v>
      </c>
      <c r="F29">
        <v>17</v>
      </c>
      <c r="G29">
        <f t="shared" si="4"/>
        <v>13.333333333333334</v>
      </c>
      <c r="H29">
        <v>12</v>
      </c>
      <c r="I29">
        <v>14</v>
      </c>
      <c r="J29">
        <f t="shared" si="5"/>
        <v>7.6923076923076925</v>
      </c>
    </row>
    <row r="30" spans="1:10" x14ac:dyDescent="0.25">
      <c r="B30">
        <v>7</v>
      </c>
      <c r="C30">
        <v>13</v>
      </c>
      <c r="D30">
        <f t="shared" si="3"/>
        <v>30</v>
      </c>
      <c r="E30">
        <v>8</v>
      </c>
      <c r="F30">
        <v>18</v>
      </c>
      <c r="G30">
        <f t="shared" si="4"/>
        <v>38.46153846153846</v>
      </c>
      <c r="H30">
        <v>3</v>
      </c>
      <c r="I30">
        <v>9</v>
      </c>
      <c r="J30">
        <f t="shared" si="5"/>
        <v>50</v>
      </c>
    </row>
    <row r="31" spans="1:10" x14ac:dyDescent="0.25">
      <c r="B31">
        <v>11</v>
      </c>
      <c r="C31">
        <v>17</v>
      </c>
      <c r="D31">
        <f t="shared" si="3"/>
        <v>21.428571428571427</v>
      </c>
      <c r="E31">
        <v>9</v>
      </c>
      <c r="F31">
        <v>16</v>
      </c>
      <c r="G31">
        <f t="shared" si="4"/>
        <v>28</v>
      </c>
      <c r="H31">
        <v>1</v>
      </c>
      <c r="I31">
        <v>10</v>
      </c>
      <c r="J31">
        <f t="shared" si="5"/>
        <v>81.818181818181813</v>
      </c>
    </row>
    <row r="32" spans="1:10" x14ac:dyDescent="0.25">
      <c r="A32">
        <v>24</v>
      </c>
      <c r="B32">
        <v>11</v>
      </c>
      <c r="C32">
        <v>15</v>
      </c>
      <c r="D32">
        <f t="shared" si="3"/>
        <v>15.384615384615385</v>
      </c>
      <c r="E32">
        <v>12</v>
      </c>
      <c r="F32">
        <v>12</v>
      </c>
      <c r="G32">
        <f t="shared" si="4"/>
        <v>0</v>
      </c>
      <c r="H32">
        <v>11</v>
      </c>
      <c r="I32">
        <v>10</v>
      </c>
      <c r="J32">
        <f t="shared" si="5"/>
        <v>-4.7619047619047619</v>
      </c>
    </row>
    <row r="33" spans="1:10" x14ac:dyDescent="0.25">
      <c r="B33">
        <v>8</v>
      </c>
      <c r="C33">
        <v>16</v>
      </c>
      <c r="D33">
        <f t="shared" si="3"/>
        <v>33.333333333333336</v>
      </c>
      <c r="E33">
        <v>6</v>
      </c>
      <c r="F33">
        <v>18</v>
      </c>
      <c r="G33">
        <f t="shared" si="4"/>
        <v>50</v>
      </c>
      <c r="H33">
        <v>6</v>
      </c>
      <c r="I33">
        <v>9</v>
      </c>
      <c r="J33">
        <f t="shared" si="5"/>
        <v>20</v>
      </c>
    </row>
    <row r="34" spans="1:10" x14ac:dyDescent="0.25">
      <c r="B34">
        <v>9</v>
      </c>
      <c r="C34">
        <v>17</v>
      </c>
      <c r="D34">
        <f t="shared" si="3"/>
        <v>30.76923076923077</v>
      </c>
      <c r="E34">
        <v>14</v>
      </c>
      <c r="F34">
        <v>11</v>
      </c>
      <c r="G34">
        <f t="shared" si="4"/>
        <v>-12</v>
      </c>
      <c r="H34">
        <v>4</v>
      </c>
      <c r="I34">
        <v>10</v>
      </c>
      <c r="J34">
        <f t="shared" si="5"/>
        <v>42.857142857142854</v>
      </c>
    </row>
    <row r="35" spans="1:10" x14ac:dyDescent="0.25">
      <c r="A35">
        <v>48</v>
      </c>
      <c r="B35">
        <v>10</v>
      </c>
      <c r="C35">
        <v>14</v>
      </c>
      <c r="D35">
        <f t="shared" si="3"/>
        <v>16.666666666666668</v>
      </c>
      <c r="E35">
        <v>13</v>
      </c>
      <c r="F35">
        <v>16</v>
      </c>
      <c r="G35">
        <f t="shared" si="4"/>
        <v>10.344827586206897</v>
      </c>
      <c r="H35">
        <v>2</v>
      </c>
      <c r="I35">
        <v>2</v>
      </c>
      <c r="J35">
        <f t="shared" si="5"/>
        <v>0</v>
      </c>
    </row>
    <row r="36" spans="1:10" x14ac:dyDescent="0.25">
      <c r="B36">
        <v>7</v>
      </c>
      <c r="C36">
        <v>18</v>
      </c>
      <c r="D36">
        <f t="shared" si="3"/>
        <v>44</v>
      </c>
      <c r="E36">
        <v>10</v>
      </c>
      <c r="F36">
        <v>14</v>
      </c>
      <c r="G36">
        <f t="shared" si="4"/>
        <v>16.666666666666668</v>
      </c>
      <c r="H36">
        <v>1</v>
      </c>
      <c r="I36">
        <v>4</v>
      </c>
      <c r="J36">
        <f t="shared" si="5"/>
        <v>60</v>
      </c>
    </row>
    <row r="37" spans="1:10" x14ac:dyDescent="0.25">
      <c r="B37">
        <v>5</v>
      </c>
      <c r="C37">
        <v>17</v>
      </c>
      <c r="D37">
        <f t="shared" si="3"/>
        <v>54.545454545454547</v>
      </c>
      <c r="E37">
        <v>2</v>
      </c>
      <c r="F37">
        <v>24</v>
      </c>
      <c r="G37">
        <f t="shared" si="4"/>
        <v>84.615384615384613</v>
      </c>
      <c r="H37">
        <v>1</v>
      </c>
      <c r="I37">
        <v>1</v>
      </c>
      <c r="J37">
        <f t="shared" si="5"/>
        <v>0</v>
      </c>
    </row>
    <row r="38" spans="1:10" x14ac:dyDescent="0.25">
      <c r="A38">
        <v>72</v>
      </c>
      <c r="B38">
        <v>5</v>
      </c>
      <c r="C38">
        <v>5</v>
      </c>
      <c r="D38">
        <f t="shared" si="3"/>
        <v>0</v>
      </c>
      <c r="E38">
        <v>3</v>
      </c>
      <c r="F38">
        <v>6</v>
      </c>
      <c r="G38">
        <f t="shared" si="4"/>
        <v>33.333333333333336</v>
      </c>
      <c r="H38">
        <v>0</v>
      </c>
      <c r="I38">
        <v>1</v>
      </c>
      <c r="J38">
        <f t="shared" si="5"/>
        <v>100</v>
      </c>
    </row>
    <row r="39" spans="1:10" x14ac:dyDescent="0.25">
      <c r="B39">
        <v>6</v>
      </c>
      <c r="C39">
        <v>5</v>
      </c>
      <c r="D39">
        <f t="shared" si="3"/>
        <v>-9.0909090909090917</v>
      </c>
      <c r="E39">
        <v>5</v>
      </c>
      <c r="F39">
        <v>7</v>
      </c>
      <c r="G39">
        <f t="shared" si="4"/>
        <v>16.666666666666668</v>
      </c>
      <c r="H39">
        <v>1</v>
      </c>
      <c r="I39">
        <v>1</v>
      </c>
      <c r="J39">
        <f t="shared" si="5"/>
        <v>0</v>
      </c>
    </row>
    <row r="40" spans="1:10" x14ac:dyDescent="0.25">
      <c r="B40">
        <v>4</v>
      </c>
      <c r="C40">
        <v>5</v>
      </c>
      <c r="D40">
        <f t="shared" si="3"/>
        <v>11.111111111111111</v>
      </c>
      <c r="E40">
        <v>7</v>
      </c>
      <c r="F40">
        <v>8</v>
      </c>
      <c r="G40">
        <f t="shared" si="4"/>
        <v>6.666666666666667</v>
      </c>
      <c r="H40">
        <v>2</v>
      </c>
      <c r="I40">
        <v>3</v>
      </c>
      <c r="J40">
        <f t="shared" si="5"/>
        <v>20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B1:AB48"/>
  <sheetViews>
    <sheetView topLeftCell="B1" workbookViewId="0">
      <selection activeCell="N16" sqref="N16"/>
    </sheetView>
  </sheetViews>
  <sheetFormatPr defaultRowHeight="15" x14ac:dyDescent="0.25"/>
  <sheetData>
    <row r="1" spans="2:28" x14ac:dyDescent="0.25">
      <c r="G1" s="13" t="s">
        <v>1124</v>
      </c>
      <c r="H1" s="34" t="s">
        <v>1125</v>
      </c>
      <c r="I1" s="34"/>
      <c r="J1" s="34"/>
      <c r="O1" s="13" t="s">
        <v>268</v>
      </c>
      <c r="R1" s="34" t="s">
        <v>1126</v>
      </c>
    </row>
    <row r="2" spans="2:28" x14ac:dyDescent="0.25">
      <c r="C2" s="19" t="s">
        <v>71</v>
      </c>
    </row>
    <row r="3" spans="2:28" x14ac:dyDescent="0.25">
      <c r="B3" t="s">
        <v>980</v>
      </c>
      <c r="C3" t="s">
        <v>981</v>
      </c>
      <c r="G3" t="s">
        <v>982</v>
      </c>
      <c r="K3" t="s">
        <v>983</v>
      </c>
      <c r="R3" s="19" t="s">
        <v>71</v>
      </c>
      <c r="Y3" t="s">
        <v>1105</v>
      </c>
    </row>
    <row r="4" spans="2:28" x14ac:dyDescent="0.25">
      <c r="C4" t="s">
        <v>984</v>
      </c>
      <c r="D4" t="s">
        <v>985</v>
      </c>
      <c r="E4" t="s">
        <v>986</v>
      </c>
      <c r="F4" t="s">
        <v>1090</v>
      </c>
      <c r="G4" t="s">
        <v>984</v>
      </c>
      <c r="H4" t="s">
        <v>985</v>
      </c>
      <c r="I4" t="s">
        <v>986</v>
      </c>
      <c r="J4" t="s">
        <v>1090</v>
      </c>
      <c r="K4" t="s">
        <v>984</v>
      </c>
      <c r="L4" t="s">
        <v>985</v>
      </c>
      <c r="M4" t="s">
        <v>986</v>
      </c>
      <c r="N4" t="s">
        <v>1090</v>
      </c>
      <c r="Q4" t="s">
        <v>980</v>
      </c>
      <c r="R4" t="s">
        <v>981</v>
      </c>
      <c r="T4" t="s">
        <v>982</v>
      </c>
      <c r="V4" t="s">
        <v>983</v>
      </c>
    </row>
    <row r="5" spans="2:28" x14ac:dyDescent="0.25">
      <c r="B5">
        <v>6</v>
      </c>
      <c r="C5">
        <v>13</v>
      </c>
      <c r="D5">
        <v>13</v>
      </c>
      <c r="E5">
        <f>(D5-C5)*100/(D5+C5)</f>
        <v>0</v>
      </c>
      <c r="F5">
        <f>(C5-D5)/(C5+D5)</f>
        <v>0</v>
      </c>
      <c r="G5">
        <v>9</v>
      </c>
      <c r="H5">
        <v>21</v>
      </c>
      <c r="I5">
        <f>(H5-G5)*100/(H5+G5)</f>
        <v>40</v>
      </c>
      <c r="J5">
        <f>(G5-H5)/(G5+H5)</f>
        <v>-0.4</v>
      </c>
      <c r="K5">
        <v>4</v>
      </c>
      <c r="L5">
        <v>26</v>
      </c>
      <c r="M5">
        <f>(L5-K5)*100/(L5+K5)</f>
        <v>73.333333333333329</v>
      </c>
      <c r="N5">
        <f>(K5-L5)/(K5+L5)</f>
        <v>-0.73333333333333328</v>
      </c>
      <c r="R5" t="s">
        <v>1090</v>
      </c>
      <c r="T5" t="s">
        <v>1090</v>
      </c>
      <c r="V5" t="s">
        <v>1090</v>
      </c>
      <c r="Z5" t="s">
        <v>1099</v>
      </c>
      <c r="AA5" t="s">
        <v>1100</v>
      </c>
      <c r="AB5" t="s">
        <v>1101</v>
      </c>
    </row>
    <row r="6" spans="2:28" x14ac:dyDescent="0.25">
      <c r="C6">
        <v>6</v>
      </c>
      <c r="D6">
        <v>18</v>
      </c>
      <c r="E6">
        <f t="shared" ref="E6:E14" si="0">(D6-C6)*100/(D6+C6)</f>
        <v>50</v>
      </c>
      <c r="F6">
        <f t="shared" ref="F6:F14" si="1">(C6-D6)/(C6+D6)</f>
        <v>-0.5</v>
      </c>
      <c r="G6">
        <v>7</v>
      </c>
      <c r="H6">
        <v>23</v>
      </c>
      <c r="I6">
        <f t="shared" ref="I6:I14" si="2">(H6-G6)*100/(H6+G6)</f>
        <v>53.333333333333336</v>
      </c>
      <c r="J6">
        <f t="shared" ref="J6:J14" si="3">(G6-H6)/(G6+H6)</f>
        <v>-0.53333333333333333</v>
      </c>
      <c r="K6">
        <v>5</v>
      </c>
      <c r="L6">
        <v>5</v>
      </c>
      <c r="M6">
        <f t="shared" ref="M6:M14" si="4">(L6-K6)*100/(L6+K6)</f>
        <v>0</v>
      </c>
      <c r="N6">
        <f t="shared" ref="N6:N14" si="5">(K6-L6)/(K6+L6)</f>
        <v>0</v>
      </c>
      <c r="Q6">
        <v>6</v>
      </c>
      <c r="R6">
        <v>0</v>
      </c>
      <c r="S6">
        <f>AVERAGE(R6:R7)</f>
        <v>-0.25</v>
      </c>
      <c r="T6">
        <v>-0.4</v>
      </c>
      <c r="U6">
        <f>AVERAGE(T6:T7)</f>
        <v>-0.46666666666666667</v>
      </c>
      <c r="V6">
        <v>-0.73333333333333328</v>
      </c>
      <c r="W6">
        <f>AVERAGE(V6:V7)</f>
        <v>-0.36666666666666664</v>
      </c>
      <c r="Z6" t="s">
        <v>1102</v>
      </c>
      <c r="AA6" t="s">
        <v>1103</v>
      </c>
      <c r="AB6" t="s">
        <v>1104</v>
      </c>
    </row>
    <row r="7" spans="2:28" x14ac:dyDescent="0.25">
      <c r="B7">
        <v>12</v>
      </c>
      <c r="C7">
        <v>1</v>
      </c>
      <c r="D7">
        <v>3</v>
      </c>
      <c r="E7">
        <f t="shared" si="0"/>
        <v>50</v>
      </c>
      <c r="F7">
        <f t="shared" si="1"/>
        <v>-0.5</v>
      </c>
      <c r="G7">
        <v>13</v>
      </c>
      <c r="H7">
        <v>15</v>
      </c>
      <c r="I7">
        <f t="shared" si="2"/>
        <v>7.1428571428571432</v>
      </c>
      <c r="J7">
        <f t="shared" si="3"/>
        <v>-7.1428571428571425E-2</v>
      </c>
      <c r="K7">
        <v>6</v>
      </c>
      <c r="L7">
        <v>12</v>
      </c>
      <c r="M7">
        <f t="shared" si="4"/>
        <v>33.333333333333336</v>
      </c>
      <c r="N7">
        <f t="shared" si="5"/>
        <v>-0.33333333333333331</v>
      </c>
      <c r="R7">
        <v>-0.5</v>
      </c>
      <c r="T7">
        <v>-0.53333333333333333</v>
      </c>
      <c r="V7">
        <v>0</v>
      </c>
      <c r="Y7" t="s">
        <v>980</v>
      </c>
    </row>
    <row r="8" spans="2:28" x14ac:dyDescent="0.25">
      <c r="C8">
        <v>7</v>
      </c>
      <c r="D8">
        <v>8</v>
      </c>
      <c r="E8">
        <f t="shared" si="0"/>
        <v>6.666666666666667</v>
      </c>
      <c r="F8">
        <f t="shared" si="1"/>
        <v>-6.6666666666666666E-2</v>
      </c>
      <c r="G8">
        <v>12</v>
      </c>
      <c r="H8">
        <v>17</v>
      </c>
      <c r="I8">
        <f t="shared" si="2"/>
        <v>17.241379310344829</v>
      </c>
      <c r="J8">
        <f t="shared" si="3"/>
        <v>-0.17241379310344829</v>
      </c>
      <c r="K8">
        <v>6</v>
      </c>
      <c r="L8">
        <v>22</v>
      </c>
      <c r="M8">
        <f t="shared" si="4"/>
        <v>57.142857142857146</v>
      </c>
      <c r="N8">
        <f t="shared" si="5"/>
        <v>-0.5714285714285714</v>
      </c>
      <c r="Q8">
        <v>12</v>
      </c>
      <c r="R8">
        <v>-0.5</v>
      </c>
      <c r="S8">
        <f>AVERAGE(R8:R9)</f>
        <v>-0.28333333333333333</v>
      </c>
      <c r="T8">
        <v>-7.1428571428571425E-2</v>
      </c>
      <c r="U8">
        <f>AVERAGE(T8:T9)</f>
        <v>-0.12192118226600986</v>
      </c>
      <c r="V8">
        <v>-0.33333333333333331</v>
      </c>
      <c r="W8">
        <f>AVERAGE(V8:V9)</f>
        <v>-0.45238095238095233</v>
      </c>
      <c r="Y8">
        <v>6</v>
      </c>
      <c r="AA8">
        <v>2.2000000000000002</v>
      </c>
      <c r="AB8">
        <v>40</v>
      </c>
    </row>
    <row r="9" spans="2:28" x14ac:dyDescent="0.25">
      <c r="B9">
        <v>24</v>
      </c>
      <c r="C9">
        <v>8</v>
      </c>
      <c r="D9">
        <v>21</v>
      </c>
      <c r="E9">
        <f t="shared" si="0"/>
        <v>44.827586206896555</v>
      </c>
      <c r="F9">
        <f t="shared" si="1"/>
        <v>-0.44827586206896552</v>
      </c>
      <c r="G9">
        <v>11</v>
      </c>
      <c r="H9">
        <v>15</v>
      </c>
      <c r="I9">
        <f t="shared" si="2"/>
        <v>15.384615384615385</v>
      </c>
      <c r="J9">
        <f t="shared" si="3"/>
        <v>-0.15384615384615385</v>
      </c>
      <c r="K9">
        <v>4</v>
      </c>
      <c r="L9">
        <v>22</v>
      </c>
      <c r="M9">
        <f t="shared" si="4"/>
        <v>69.230769230769226</v>
      </c>
      <c r="N9">
        <f t="shared" si="5"/>
        <v>-0.69230769230769229</v>
      </c>
      <c r="R9">
        <v>-6.6666666666666666E-2</v>
      </c>
      <c r="T9">
        <v>-0.17241379310344829</v>
      </c>
      <c r="V9">
        <v>-0.5714285714285714</v>
      </c>
      <c r="Y9">
        <v>12</v>
      </c>
      <c r="AA9">
        <v>4.4000000000000004</v>
      </c>
      <c r="AB9">
        <v>28.9</v>
      </c>
    </row>
    <row r="10" spans="2:28" x14ac:dyDescent="0.25">
      <c r="C10">
        <v>0</v>
      </c>
      <c r="D10">
        <v>3</v>
      </c>
      <c r="E10">
        <f t="shared" si="0"/>
        <v>100</v>
      </c>
      <c r="F10">
        <f t="shared" si="1"/>
        <v>-1</v>
      </c>
      <c r="G10">
        <v>10</v>
      </c>
      <c r="H10">
        <v>20</v>
      </c>
      <c r="I10">
        <f t="shared" si="2"/>
        <v>33.333333333333336</v>
      </c>
      <c r="J10">
        <f t="shared" si="3"/>
        <v>-0.33333333333333331</v>
      </c>
      <c r="K10">
        <v>10</v>
      </c>
      <c r="L10">
        <v>11</v>
      </c>
      <c r="M10">
        <f t="shared" si="4"/>
        <v>4.7619047619047619</v>
      </c>
      <c r="N10">
        <f t="shared" si="5"/>
        <v>-4.7619047619047616E-2</v>
      </c>
      <c r="Q10">
        <v>24</v>
      </c>
      <c r="R10">
        <v>-0.44827586206896552</v>
      </c>
      <c r="S10">
        <f>AVERAGE(R10:R11)</f>
        <v>-0.72413793103448276</v>
      </c>
      <c r="T10">
        <v>-0.15384615384615385</v>
      </c>
      <c r="U10">
        <f>AVERAGE(T10:T11)</f>
        <v>-0.24358974358974358</v>
      </c>
      <c r="V10">
        <v>-0.69230769230769229</v>
      </c>
      <c r="W10">
        <f>AVERAGE(V10:V11)</f>
        <v>-0.36996336996336998</v>
      </c>
      <c r="Y10">
        <v>24</v>
      </c>
      <c r="Z10">
        <v>2.2000000000000002</v>
      </c>
      <c r="AA10">
        <v>26.7</v>
      </c>
      <c r="AB10">
        <v>39.299999999999997</v>
      </c>
    </row>
    <row r="11" spans="2:28" x14ac:dyDescent="0.25">
      <c r="B11">
        <v>48</v>
      </c>
      <c r="C11">
        <v>0</v>
      </c>
      <c r="D11">
        <v>2</v>
      </c>
      <c r="E11">
        <f t="shared" si="0"/>
        <v>100</v>
      </c>
      <c r="F11">
        <f t="shared" si="1"/>
        <v>-1</v>
      </c>
      <c r="G11">
        <v>16</v>
      </c>
      <c r="H11">
        <v>11</v>
      </c>
      <c r="I11">
        <f t="shared" si="2"/>
        <v>-18.518518518518519</v>
      </c>
      <c r="J11">
        <f t="shared" si="3"/>
        <v>0.18518518518518517</v>
      </c>
      <c r="K11">
        <v>1</v>
      </c>
      <c r="L11">
        <v>8</v>
      </c>
      <c r="M11">
        <f t="shared" si="4"/>
        <v>77.777777777777771</v>
      </c>
      <c r="N11">
        <f t="shared" si="5"/>
        <v>-0.77777777777777779</v>
      </c>
      <c r="R11">
        <v>-1</v>
      </c>
      <c r="T11">
        <v>-0.33333333333333331</v>
      </c>
      <c r="V11">
        <v>-4.7619047619047616E-2</v>
      </c>
      <c r="Y11">
        <v>48</v>
      </c>
      <c r="Z11">
        <v>6.7</v>
      </c>
      <c r="AA11">
        <v>33.299999999999997</v>
      </c>
      <c r="AB11">
        <v>28.9</v>
      </c>
    </row>
    <row r="12" spans="2:28" x14ac:dyDescent="0.25">
      <c r="C12">
        <v>19</v>
      </c>
      <c r="D12">
        <v>9</v>
      </c>
      <c r="E12">
        <f t="shared" si="0"/>
        <v>-35.714285714285715</v>
      </c>
      <c r="F12">
        <f t="shared" si="1"/>
        <v>0.35714285714285715</v>
      </c>
      <c r="G12">
        <v>11</v>
      </c>
      <c r="H12">
        <v>14</v>
      </c>
      <c r="I12">
        <f t="shared" si="2"/>
        <v>12</v>
      </c>
      <c r="J12">
        <f t="shared" si="3"/>
        <v>-0.12</v>
      </c>
      <c r="K12">
        <v>7</v>
      </c>
      <c r="L12">
        <v>4</v>
      </c>
      <c r="M12">
        <f t="shared" si="4"/>
        <v>-27.272727272727273</v>
      </c>
      <c r="N12">
        <f t="shared" si="5"/>
        <v>0.27272727272727271</v>
      </c>
      <c r="Q12">
        <v>48</v>
      </c>
      <c r="R12">
        <v>-1</v>
      </c>
      <c r="S12">
        <f>AVERAGE(R12:R13)</f>
        <v>-0.3214285714285714</v>
      </c>
      <c r="T12">
        <v>0.18518518518518517</v>
      </c>
      <c r="U12">
        <f>AVERAGE(T12:T13)</f>
        <v>3.259259259259259E-2</v>
      </c>
      <c r="V12">
        <v>-0.77777777777777779</v>
      </c>
      <c r="W12">
        <f>AVERAGE(V12:V13)</f>
        <v>-0.25252525252525254</v>
      </c>
      <c r="Y12">
        <v>72</v>
      </c>
      <c r="Z12">
        <v>14</v>
      </c>
      <c r="AA12">
        <v>21.4</v>
      </c>
      <c r="AB12">
        <v>17.8</v>
      </c>
    </row>
    <row r="13" spans="2:28" x14ac:dyDescent="0.25">
      <c r="B13">
        <v>72</v>
      </c>
      <c r="C13">
        <v>0</v>
      </c>
      <c r="D13">
        <v>0</v>
      </c>
      <c r="E13" t="e">
        <f t="shared" si="0"/>
        <v>#DIV/0!</v>
      </c>
      <c r="F13" t="e">
        <f t="shared" si="1"/>
        <v>#DIV/0!</v>
      </c>
      <c r="G13">
        <v>4</v>
      </c>
      <c r="H13">
        <v>3</v>
      </c>
      <c r="I13">
        <f t="shared" si="2"/>
        <v>-14.285714285714286</v>
      </c>
      <c r="J13">
        <f t="shared" si="3"/>
        <v>0.14285714285714285</v>
      </c>
      <c r="K13">
        <v>0</v>
      </c>
      <c r="L13">
        <v>0</v>
      </c>
      <c r="M13" t="e">
        <f t="shared" si="4"/>
        <v>#DIV/0!</v>
      </c>
      <c r="N13" t="e">
        <f t="shared" si="5"/>
        <v>#DIV/0!</v>
      </c>
      <c r="R13">
        <v>0.35714285714285715</v>
      </c>
      <c r="T13">
        <v>-0.12</v>
      </c>
      <c r="V13">
        <v>0.27272727272727271</v>
      </c>
    </row>
    <row r="14" spans="2:28" x14ac:dyDescent="0.25">
      <c r="C14">
        <v>6</v>
      </c>
      <c r="D14">
        <v>6</v>
      </c>
      <c r="E14">
        <f t="shared" si="0"/>
        <v>0</v>
      </c>
      <c r="F14">
        <f t="shared" si="1"/>
        <v>0</v>
      </c>
      <c r="G14">
        <v>4</v>
      </c>
      <c r="H14">
        <v>5</v>
      </c>
      <c r="I14">
        <f t="shared" si="2"/>
        <v>11.111111111111111</v>
      </c>
      <c r="J14">
        <f t="shared" si="3"/>
        <v>-0.1111111111111111</v>
      </c>
      <c r="K14">
        <v>0</v>
      </c>
      <c r="L14">
        <v>1</v>
      </c>
      <c r="M14">
        <f t="shared" si="4"/>
        <v>100</v>
      </c>
      <c r="N14">
        <f t="shared" si="5"/>
        <v>-1</v>
      </c>
      <c r="Q14">
        <v>72</v>
      </c>
      <c r="R14" t="e">
        <v>#DIV/0!</v>
      </c>
      <c r="T14">
        <v>0.14285714285714285</v>
      </c>
      <c r="U14">
        <f>AVERAGE(T14:T15)</f>
        <v>1.5873015873015872E-2</v>
      </c>
      <c r="V14" t="e">
        <v>#DIV/0!</v>
      </c>
    </row>
    <row r="15" spans="2:28" x14ac:dyDescent="0.25">
      <c r="R15">
        <v>0</v>
      </c>
      <c r="T15">
        <v>-0.1111111111111111</v>
      </c>
      <c r="V15">
        <v>-1</v>
      </c>
    </row>
    <row r="16" spans="2:28" x14ac:dyDescent="0.25">
      <c r="C16" s="19" t="s">
        <v>68</v>
      </c>
    </row>
    <row r="17" spans="2:23" x14ac:dyDescent="0.25">
      <c r="B17" t="s">
        <v>980</v>
      </c>
      <c r="C17" t="s">
        <v>981</v>
      </c>
      <c r="G17" t="s">
        <v>982</v>
      </c>
      <c r="K17" t="s">
        <v>983</v>
      </c>
      <c r="R17" s="19" t="s">
        <v>68</v>
      </c>
    </row>
    <row r="18" spans="2:23" x14ac:dyDescent="0.25">
      <c r="C18" t="s">
        <v>984</v>
      </c>
      <c r="D18" t="s">
        <v>985</v>
      </c>
      <c r="E18" t="s">
        <v>986</v>
      </c>
      <c r="F18" t="s">
        <v>1090</v>
      </c>
      <c r="G18" t="s">
        <v>984</v>
      </c>
      <c r="H18" t="s">
        <v>985</v>
      </c>
      <c r="I18" t="s">
        <v>986</v>
      </c>
      <c r="J18" t="s">
        <v>1090</v>
      </c>
      <c r="K18" t="s">
        <v>984</v>
      </c>
      <c r="L18" t="s">
        <v>985</v>
      </c>
      <c r="M18" t="s">
        <v>986</v>
      </c>
      <c r="N18" t="s">
        <v>1090</v>
      </c>
      <c r="Q18" t="s">
        <v>980</v>
      </c>
      <c r="R18" t="s">
        <v>981</v>
      </c>
      <c r="T18" t="s">
        <v>982</v>
      </c>
      <c r="V18" t="s">
        <v>983</v>
      </c>
    </row>
    <row r="19" spans="2:23" x14ac:dyDescent="0.25">
      <c r="B19">
        <v>6</v>
      </c>
      <c r="C19">
        <v>13</v>
      </c>
      <c r="D19">
        <v>10</v>
      </c>
      <c r="E19">
        <f>(D19-C19)*100/(D19+C19)</f>
        <v>-13.043478260869565</v>
      </c>
      <c r="F19">
        <f>(C19-D19)/(C19+D19)</f>
        <v>0.13043478260869565</v>
      </c>
      <c r="G19">
        <v>10</v>
      </c>
      <c r="H19">
        <v>17</v>
      </c>
      <c r="I19">
        <f>(H19-G19)*100/(H19+G19)</f>
        <v>25.925925925925927</v>
      </c>
      <c r="J19">
        <f>(G19-H19)/(G19+H19)</f>
        <v>-0.25925925925925924</v>
      </c>
      <c r="K19">
        <v>2</v>
      </c>
      <c r="L19">
        <v>17</v>
      </c>
      <c r="M19">
        <f>(L19-K19)*100/(L19+K19)</f>
        <v>78.94736842105263</v>
      </c>
      <c r="N19">
        <f>(K19-L19)/(K19+L19)</f>
        <v>-0.78947368421052633</v>
      </c>
      <c r="R19" t="s">
        <v>1090</v>
      </c>
      <c r="T19" t="s">
        <v>1090</v>
      </c>
      <c r="V19" t="s">
        <v>1090</v>
      </c>
    </row>
    <row r="20" spans="2:23" x14ac:dyDescent="0.25">
      <c r="C20">
        <v>13</v>
      </c>
      <c r="D20">
        <v>17</v>
      </c>
      <c r="E20">
        <f t="shared" ref="E20:E28" si="6">(D20-C20)*100/(D20+C20)</f>
        <v>13.333333333333334</v>
      </c>
      <c r="F20">
        <f t="shared" ref="F20:F28" si="7">(C20-D20)/(C20+D20)</f>
        <v>-0.13333333333333333</v>
      </c>
      <c r="G20">
        <v>4</v>
      </c>
      <c r="H20">
        <v>22</v>
      </c>
      <c r="I20">
        <f t="shared" ref="I20:I28" si="8">(H20-G20)*100/(H20+G20)</f>
        <v>69.230769230769226</v>
      </c>
      <c r="J20">
        <f t="shared" ref="J20:J28" si="9">(G20-H20)/(G20+H20)</f>
        <v>-0.69230769230769229</v>
      </c>
      <c r="K20">
        <v>4</v>
      </c>
      <c r="L20">
        <v>15</v>
      </c>
      <c r="M20">
        <f t="shared" ref="M20:M28" si="10">(L20-K20)*100/(L20+K20)</f>
        <v>57.89473684210526</v>
      </c>
      <c r="N20">
        <f t="shared" ref="N20:N28" si="11">(K20-L20)/(K20+L20)</f>
        <v>-0.57894736842105265</v>
      </c>
      <c r="Q20">
        <v>6</v>
      </c>
      <c r="R20">
        <v>0.13043478260869565</v>
      </c>
      <c r="S20">
        <f>AVERAGE(R20:R21)</f>
        <v>-1.4492753623188415E-3</v>
      </c>
      <c r="T20">
        <v>-0.25925925925925924</v>
      </c>
      <c r="U20">
        <f>AVERAGE(T20:T21)</f>
        <v>-0.4757834757834758</v>
      </c>
      <c r="V20">
        <v>-0.78947368421052633</v>
      </c>
      <c r="W20">
        <f>AVERAGE(V20:V21)</f>
        <v>-0.68421052631578949</v>
      </c>
    </row>
    <row r="21" spans="2:23" x14ac:dyDescent="0.25">
      <c r="B21">
        <v>12</v>
      </c>
      <c r="C21">
        <v>9</v>
      </c>
      <c r="D21">
        <v>15</v>
      </c>
      <c r="E21">
        <f t="shared" si="6"/>
        <v>25</v>
      </c>
      <c r="F21">
        <f t="shared" si="7"/>
        <v>-0.25</v>
      </c>
      <c r="G21">
        <v>12</v>
      </c>
      <c r="H21">
        <v>16</v>
      </c>
      <c r="I21">
        <f t="shared" si="8"/>
        <v>14.285714285714286</v>
      </c>
      <c r="J21">
        <f t="shared" si="9"/>
        <v>-0.14285714285714285</v>
      </c>
      <c r="K21">
        <v>1</v>
      </c>
      <c r="L21">
        <v>9</v>
      </c>
      <c r="M21">
        <f t="shared" si="10"/>
        <v>80</v>
      </c>
      <c r="N21">
        <f t="shared" si="11"/>
        <v>-0.8</v>
      </c>
      <c r="R21">
        <v>-0.13333333333333333</v>
      </c>
      <c r="T21">
        <v>-0.69230769230769229</v>
      </c>
      <c r="V21">
        <v>-0.57894736842105265</v>
      </c>
    </row>
    <row r="22" spans="2:23" x14ac:dyDescent="0.25">
      <c r="C22">
        <v>7</v>
      </c>
      <c r="D22">
        <v>12</v>
      </c>
      <c r="E22">
        <f t="shared" si="6"/>
        <v>26.315789473684209</v>
      </c>
      <c r="F22">
        <f t="shared" si="7"/>
        <v>-0.26315789473684209</v>
      </c>
      <c r="G22">
        <v>11</v>
      </c>
      <c r="H22">
        <v>17</v>
      </c>
      <c r="I22">
        <f t="shared" si="8"/>
        <v>21.428571428571427</v>
      </c>
      <c r="J22">
        <f t="shared" si="9"/>
        <v>-0.21428571428571427</v>
      </c>
      <c r="K22">
        <v>4</v>
      </c>
      <c r="L22">
        <v>9</v>
      </c>
      <c r="M22">
        <f t="shared" si="10"/>
        <v>38.46153846153846</v>
      </c>
      <c r="N22">
        <f t="shared" si="11"/>
        <v>-0.38461538461538464</v>
      </c>
      <c r="Q22">
        <v>12</v>
      </c>
      <c r="R22">
        <v>-0.25</v>
      </c>
      <c r="S22">
        <f>AVERAGE(R22:R23)</f>
        <v>-0.25657894736842102</v>
      </c>
      <c r="T22">
        <v>-0.14285714285714285</v>
      </c>
      <c r="U22">
        <f>AVERAGE(T22:T23)</f>
        <v>-0.17857142857142855</v>
      </c>
      <c r="V22">
        <v>-0.8</v>
      </c>
      <c r="W22">
        <f>AVERAGE(V22:V23)</f>
        <v>-0.59230769230769231</v>
      </c>
    </row>
    <row r="23" spans="2:23" x14ac:dyDescent="0.25">
      <c r="B23">
        <v>24</v>
      </c>
      <c r="C23">
        <v>10</v>
      </c>
      <c r="D23">
        <v>19</v>
      </c>
      <c r="E23">
        <f t="shared" si="6"/>
        <v>31.03448275862069</v>
      </c>
      <c r="F23">
        <f t="shared" si="7"/>
        <v>-0.31034482758620691</v>
      </c>
      <c r="G23">
        <v>12</v>
      </c>
      <c r="H23">
        <v>11</v>
      </c>
      <c r="I23">
        <f t="shared" si="8"/>
        <v>-4.3478260869565215</v>
      </c>
      <c r="J23">
        <f t="shared" si="9"/>
        <v>4.3478260869565216E-2</v>
      </c>
      <c r="K23">
        <v>0</v>
      </c>
      <c r="L23">
        <v>8</v>
      </c>
      <c r="M23">
        <f t="shared" si="10"/>
        <v>100</v>
      </c>
      <c r="N23">
        <f t="shared" si="11"/>
        <v>-1</v>
      </c>
      <c r="R23">
        <v>-0.26315789473684209</v>
      </c>
      <c r="T23">
        <v>-0.21428571428571427</v>
      </c>
      <c r="V23">
        <v>-0.38461538461538464</v>
      </c>
    </row>
    <row r="24" spans="2:23" x14ac:dyDescent="0.25">
      <c r="C24">
        <v>7</v>
      </c>
      <c r="D24">
        <v>17</v>
      </c>
      <c r="E24">
        <f t="shared" si="6"/>
        <v>41.666666666666664</v>
      </c>
      <c r="F24">
        <f t="shared" si="7"/>
        <v>-0.41666666666666669</v>
      </c>
      <c r="G24">
        <v>7</v>
      </c>
      <c r="H24">
        <v>17</v>
      </c>
      <c r="I24">
        <f t="shared" si="8"/>
        <v>41.666666666666664</v>
      </c>
      <c r="J24">
        <f t="shared" si="9"/>
        <v>-0.41666666666666669</v>
      </c>
      <c r="K24">
        <v>2</v>
      </c>
      <c r="L24">
        <v>17</v>
      </c>
      <c r="M24">
        <f t="shared" si="10"/>
        <v>78.94736842105263</v>
      </c>
      <c r="N24">
        <f t="shared" si="11"/>
        <v>-0.78947368421052633</v>
      </c>
      <c r="Q24">
        <v>24</v>
      </c>
      <c r="R24">
        <v>-0.31034482758620691</v>
      </c>
      <c r="S24">
        <f>AVERAGE(R24:R25)</f>
        <v>-0.3635057471264368</v>
      </c>
      <c r="T24">
        <v>4.3478260869565216E-2</v>
      </c>
      <c r="U24">
        <f>AVERAGE(T24:T25)</f>
        <v>-0.18659420289855072</v>
      </c>
      <c r="V24">
        <v>-1</v>
      </c>
      <c r="W24">
        <f>AVERAGE(V24:V25)</f>
        <v>-0.89473684210526316</v>
      </c>
    </row>
    <row r="25" spans="2:23" x14ac:dyDescent="0.25">
      <c r="B25">
        <v>48</v>
      </c>
      <c r="C25">
        <v>8</v>
      </c>
      <c r="D25">
        <v>15</v>
      </c>
      <c r="E25">
        <f t="shared" si="6"/>
        <v>30.434782608695652</v>
      </c>
      <c r="F25">
        <f t="shared" si="7"/>
        <v>-0.30434782608695654</v>
      </c>
      <c r="G25">
        <v>12</v>
      </c>
      <c r="H25">
        <v>15</v>
      </c>
      <c r="I25">
        <f t="shared" si="8"/>
        <v>11.111111111111111</v>
      </c>
      <c r="J25">
        <f t="shared" si="9"/>
        <v>-0.1111111111111111</v>
      </c>
      <c r="K25">
        <v>2</v>
      </c>
      <c r="L25">
        <v>3</v>
      </c>
      <c r="M25">
        <f t="shared" si="10"/>
        <v>20</v>
      </c>
      <c r="N25">
        <f t="shared" si="11"/>
        <v>-0.2</v>
      </c>
      <c r="R25">
        <v>-0.41666666666666669</v>
      </c>
      <c r="T25">
        <v>-0.41666666666666669</v>
      </c>
      <c r="V25">
        <v>-0.78947368421052633</v>
      </c>
    </row>
    <row r="26" spans="2:23" x14ac:dyDescent="0.25">
      <c r="C26">
        <v>6</v>
      </c>
      <c r="D26">
        <v>18</v>
      </c>
      <c r="E26">
        <f t="shared" si="6"/>
        <v>50</v>
      </c>
      <c r="F26">
        <f t="shared" si="7"/>
        <v>-0.5</v>
      </c>
      <c r="G26">
        <v>3</v>
      </c>
      <c r="H26">
        <v>27</v>
      </c>
      <c r="I26">
        <f t="shared" si="8"/>
        <v>80</v>
      </c>
      <c r="J26">
        <f t="shared" si="9"/>
        <v>-0.8</v>
      </c>
      <c r="K26">
        <v>2</v>
      </c>
      <c r="L26">
        <v>9</v>
      </c>
      <c r="M26">
        <f t="shared" si="10"/>
        <v>63.636363636363633</v>
      </c>
      <c r="N26">
        <f t="shared" si="11"/>
        <v>-0.63636363636363635</v>
      </c>
      <c r="Q26">
        <v>48</v>
      </c>
      <c r="R26">
        <v>-0.30434782608695654</v>
      </c>
      <c r="S26">
        <f>AVERAGE(R26:R27)</f>
        <v>-0.40217391304347827</v>
      </c>
      <c r="T26">
        <v>-0.1111111111111111</v>
      </c>
      <c r="U26">
        <f>AVERAGE(T26:T27)</f>
        <v>-0.4555555555555556</v>
      </c>
      <c r="V26">
        <v>-0.2</v>
      </c>
      <c r="W26">
        <f>AVERAGE(V26:V27)</f>
        <v>-0.41818181818181821</v>
      </c>
    </row>
    <row r="27" spans="2:23" x14ac:dyDescent="0.25">
      <c r="B27">
        <v>72</v>
      </c>
      <c r="C27">
        <v>5</v>
      </c>
      <c r="D27">
        <v>4</v>
      </c>
      <c r="E27">
        <f t="shared" si="6"/>
        <v>-11.111111111111111</v>
      </c>
      <c r="F27">
        <f t="shared" si="7"/>
        <v>0.1111111111111111</v>
      </c>
      <c r="G27">
        <v>3</v>
      </c>
      <c r="H27">
        <v>7</v>
      </c>
      <c r="I27">
        <f t="shared" si="8"/>
        <v>40</v>
      </c>
      <c r="J27">
        <f t="shared" si="9"/>
        <v>-0.4</v>
      </c>
      <c r="K27">
        <v>0</v>
      </c>
      <c r="L27">
        <v>1</v>
      </c>
      <c r="M27">
        <f t="shared" si="10"/>
        <v>100</v>
      </c>
      <c r="N27">
        <f t="shared" si="11"/>
        <v>-1</v>
      </c>
      <c r="R27">
        <v>-0.5</v>
      </c>
      <c r="T27">
        <v>-0.8</v>
      </c>
      <c r="V27">
        <v>-0.63636363636363635</v>
      </c>
    </row>
    <row r="28" spans="2:23" x14ac:dyDescent="0.25">
      <c r="C28">
        <v>3</v>
      </c>
      <c r="D28">
        <v>3</v>
      </c>
      <c r="E28">
        <f t="shared" si="6"/>
        <v>0</v>
      </c>
      <c r="F28">
        <f t="shared" si="7"/>
        <v>0</v>
      </c>
      <c r="G28">
        <v>5</v>
      </c>
      <c r="H28">
        <v>8</v>
      </c>
      <c r="I28">
        <f t="shared" si="8"/>
        <v>23.076923076923077</v>
      </c>
      <c r="J28">
        <f t="shared" si="9"/>
        <v>-0.23076923076923078</v>
      </c>
      <c r="K28">
        <v>0</v>
      </c>
      <c r="L28">
        <v>0</v>
      </c>
      <c r="M28" t="e">
        <f t="shared" si="10"/>
        <v>#DIV/0!</v>
      </c>
      <c r="N28" t="e">
        <f t="shared" si="11"/>
        <v>#DIV/0!</v>
      </c>
      <c r="Q28">
        <v>72</v>
      </c>
      <c r="R28">
        <v>0.1111111111111111</v>
      </c>
      <c r="S28">
        <f>AVERAGE(R28:R29)</f>
        <v>5.5555555555555552E-2</v>
      </c>
      <c r="T28">
        <v>-0.4</v>
      </c>
      <c r="U28">
        <f>AVERAGE(T28:T29)</f>
        <v>-0.31538461538461537</v>
      </c>
      <c r="V28">
        <v>-1</v>
      </c>
    </row>
    <row r="29" spans="2:23" x14ac:dyDescent="0.25">
      <c r="R29">
        <v>0</v>
      </c>
      <c r="T29">
        <v>-0.23076923076923078</v>
      </c>
      <c r="V29" t="e">
        <v>#DIV/0!</v>
      </c>
    </row>
    <row r="32" spans="2:23" x14ac:dyDescent="0.25">
      <c r="H32" t="s">
        <v>71</v>
      </c>
    </row>
    <row r="33" spans="7:10" x14ac:dyDescent="0.25">
      <c r="G33" t="s">
        <v>980</v>
      </c>
      <c r="H33" t="s">
        <v>981</v>
      </c>
      <c r="I33" t="s">
        <v>982</v>
      </c>
      <c r="J33" t="s">
        <v>983</v>
      </c>
    </row>
    <row r="34" spans="7:10" x14ac:dyDescent="0.25">
      <c r="H34" t="s">
        <v>1090</v>
      </c>
      <c r="I34" t="s">
        <v>1090</v>
      </c>
      <c r="J34" t="s">
        <v>1090</v>
      </c>
    </row>
    <row r="35" spans="7:10" x14ac:dyDescent="0.25">
      <c r="G35">
        <v>6</v>
      </c>
      <c r="H35" s="2">
        <v>-0.25</v>
      </c>
      <c r="I35" s="2">
        <v>-0.46666666666666667</v>
      </c>
      <c r="J35" s="2">
        <v>-0.36666666666666664</v>
      </c>
    </row>
    <row r="36" spans="7:10" x14ac:dyDescent="0.25">
      <c r="G36">
        <v>12</v>
      </c>
      <c r="H36" s="2">
        <v>-0.28333333333333333</v>
      </c>
      <c r="I36" s="2">
        <v>-0.12192118226600986</v>
      </c>
      <c r="J36" s="2">
        <v>-0.45238095238095233</v>
      </c>
    </row>
    <row r="37" spans="7:10" x14ac:dyDescent="0.25">
      <c r="G37">
        <v>24</v>
      </c>
      <c r="H37" s="2">
        <v>-0.72413793103448276</v>
      </c>
      <c r="I37" s="2">
        <v>-0.24358974358974358</v>
      </c>
      <c r="J37" s="2">
        <v>-0.36996336996336998</v>
      </c>
    </row>
    <row r="38" spans="7:10" x14ac:dyDescent="0.25">
      <c r="G38">
        <v>48</v>
      </c>
      <c r="H38" s="2">
        <v>-0.3214285714285714</v>
      </c>
      <c r="I38" s="2">
        <v>3.259259259259259E-2</v>
      </c>
      <c r="J38" s="2">
        <v>-0.25252525252525254</v>
      </c>
    </row>
    <row r="39" spans="7:10" x14ac:dyDescent="0.25">
      <c r="G39">
        <v>72</v>
      </c>
      <c r="H39" s="2">
        <v>0</v>
      </c>
      <c r="I39" s="2">
        <v>1.5873015873015872E-2</v>
      </c>
      <c r="J39" s="2">
        <v>-1</v>
      </c>
    </row>
    <row r="41" spans="7:10" x14ac:dyDescent="0.25">
      <c r="H41" t="s">
        <v>68</v>
      </c>
    </row>
    <row r="42" spans="7:10" x14ac:dyDescent="0.25">
      <c r="G42" t="s">
        <v>980</v>
      </c>
      <c r="H42" t="s">
        <v>981</v>
      </c>
      <c r="I42" t="s">
        <v>982</v>
      </c>
      <c r="J42" t="s">
        <v>983</v>
      </c>
    </row>
    <row r="43" spans="7:10" x14ac:dyDescent="0.25">
      <c r="H43" t="s">
        <v>1090</v>
      </c>
      <c r="I43" t="s">
        <v>1090</v>
      </c>
      <c r="J43" t="s">
        <v>1090</v>
      </c>
    </row>
    <row r="44" spans="7:10" x14ac:dyDescent="0.25">
      <c r="G44">
        <v>6</v>
      </c>
      <c r="H44" s="2">
        <v>-1.4492753623188415E-3</v>
      </c>
      <c r="I44" s="2">
        <v>-0.4757834757834758</v>
      </c>
      <c r="J44" s="2">
        <v>-0.68421052631578949</v>
      </c>
    </row>
    <row r="45" spans="7:10" x14ac:dyDescent="0.25">
      <c r="G45">
        <v>12</v>
      </c>
      <c r="H45" s="2">
        <v>-0.25657894736842102</v>
      </c>
      <c r="I45" s="2">
        <v>-0.17857142857142855</v>
      </c>
      <c r="J45" s="2">
        <v>-0.59230769230769231</v>
      </c>
    </row>
    <row r="46" spans="7:10" x14ac:dyDescent="0.25">
      <c r="G46">
        <v>24</v>
      </c>
      <c r="H46" s="2">
        <v>-0.3635057471264368</v>
      </c>
      <c r="I46" s="2">
        <v>-0.18659420289855072</v>
      </c>
      <c r="J46" s="2">
        <v>-0.89473684210526316</v>
      </c>
    </row>
    <row r="47" spans="7:10" x14ac:dyDescent="0.25">
      <c r="G47">
        <v>48</v>
      </c>
      <c r="H47" s="2">
        <v>-0.40217391304347827</v>
      </c>
      <c r="I47" s="2">
        <v>-0.4555555555555556</v>
      </c>
      <c r="J47" s="2">
        <v>-0.41818181818181821</v>
      </c>
    </row>
    <row r="48" spans="7:10" x14ac:dyDescent="0.25">
      <c r="G48">
        <v>72</v>
      </c>
      <c r="H48" s="2">
        <v>5.5555555555555552E-2</v>
      </c>
      <c r="I48" s="2">
        <v>-0.31538461538461537</v>
      </c>
      <c r="J48" s="2">
        <v>-1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B3:AB31"/>
  <sheetViews>
    <sheetView workbookViewId="0">
      <selection activeCell="M3" sqref="M3"/>
    </sheetView>
  </sheetViews>
  <sheetFormatPr defaultRowHeight="15" x14ac:dyDescent="0.25"/>
  <sheetData>
    <row r="3" spans="2:28" x14ac:dyDescent="0.25">
      <c r="C3" s="13" t="s">
        <v>988</v>
      </c>
      <c r="Q3" s="13" t="s">
        <v>71</v>
      </c>
    </row>
    <row r="5" spans="2:28" x14ac:dyDescent="0.25">
      <c r="B5" t="s">
        <v>980</v>
      </c>
      <c r="C5" t="s">
        <v>981</v>
      </c>
      <c r="G5" t="s">
        <v>982</v>
      </c>
      <c r="K5" t="s">
        <v>983</v>
      </c>
      <c r="P5" t="s">
        <v>980</v>
      </c>
      <c r="Q5" t="s">
        <v>981</v>
      </c>
      <c r="U5" t="s">
        <v>982</v>
      </c>
      <c r="Y5" t="s">
        <v>983</v>
      </c>
    </row>
    <row r="6" spans="2:28" x14ac:dyDescent="0.25">
      <c r="C6" t="s">
        <v>986</v>
      </c>
      <c r="D6" t="s">
        <v>1123</v>
      </c>
      <c r="E6" t="s">
        <v>1127</v>
      </c>
      <c r="F6" t="s">
        <v>1128</v>
      </c>
      <c r="G6" t="s">
        <v>986</v>
      </c>
      <c r="H6" t="s">
        <v>1123</v>
      </c>
      <c r="I6" t="s">
        <v>1127</v>
      </c>
      <c r="J6" t="s">
        <v>1128</v>
      </c>
      <c r="K6" t="s">
        <v>986</v>
      </c>
      <c r="L6" t="s">
        <v>1123</v>
      </c>
      <c r="M6" t="s">
        <v>1127</v>
      </c>
      <c r="N6" t="s">
        <v>1128</v>
      </c>
      <c r="Q6" t="s">
        <v>986</v>
      </c>
      <c r="R6" t="s">
        <v>1123</v>
      </c>
      <c r="S6" t="s">
        <v>1127</v>
      </c>
      <c r="T6" t="s">
        <v>1128</v>
      </c>
      <c r="U6" t="s">
        <v>986</v>
      </c>
      <c r="V6" t="s">
        <v>1123</v>
      </c>
      <c r="W6" t="s">
        <v>1127</v>
      </c>
      <c r="X6" t="s">
        <v>1128</v>
      </c>
      <c r="Y6" t="s">
        <v>986</v>
      </c>
      <c r="Z6" t="s">
        <v>1123</v>
      </c>
      <c r="AA6" t="s">
        <v>1127</v>
      </c>
      <c r="AB6" t="s">
        <v>1128</v>
      </c>
    </row>
    <row r="7" spans="2:28" x14ac:dyDescent="0.25">
      <c r="B7">
        <v>6</v>
      </c>
      <c r="C7">
        <v>11.111111111111111</v>
      </c>
      <c r="D7">
        <v>3.8186547751765141</v>
      </c>
      <c r="E7">
        <v>15.281930773393057</v>
      </c>
      <c r="F7">
        <v>6.8342872073505614</v>
      </c>
      <c r="G7">
        <v>24.137931034482758</v>
      </c>
      <c r="H7">
        <v>50.525591904902249</v>
      </c>
      <c r="I7">
        <v>20.844205238921155</v>
      </c>
      <c r="J7">
        <v>9.3218119702369897</v>
      </c>
      <c r="K7">
        <v>72.41379310344827</v>
      </c>
      <c r="L7">
        <v>62.760270582412133</v>
      </c>
      <c r="M7">
        <v>11.038059249137625</v>
      </c>
      <c r="N7">
        <v>4.9363701641484026</v>
      </c>
      <c r="P7">
        <v>6</v>
      </c>
      <c r="Q7">
        <v>-17.241379310344829</v>
      </c>
      <c r="R7">
        <v>12.477650063856959</v>
      </c>
      <c r="S7">
        <v>22.294388187106676</v>
      </c>
      <c r="T7">
        <v>9.9703535006277662</v>
      </c>
      <c r="U7">
        <v>33.333333333333336</v>
      </c>
      <c r="V7">
        <v>35.228385807096451</v>
      </c>
      <c r="W7">
        <v>14.061053351379634</v>
      </c>
      <c r="X7">
        <v>6.2882942257872196</v>
      </c>
      <c r="Y7">
        <v>14.285714285714286</v>
      </c>
      <c r="Z7">
        <v>39.202131202131206</v>
      </c>
      <c r="AA7">
        <v>27.467940774944207</v>
      </c>
      <c r="AB7">
        <v>12.284036554942698</v>
      </c>
    </row>
    <row r="8" spans="2:28" x14ac:dyDescent="0.25">
      <c r="C8">
        <v>-15.384615384615385</v>
      </c>
      <c r="G8">
        <v>66.666666666666671</v>
      </c>
      <c r="K8">
        <v>50</v>
      </c>
      <c r="Q8">
        <v>11.111111111111111</v>
      </c>
      <c r="U8">
        <v>39.130434782608695</v>
      </c>
      <c r="Y8">
        <v>54.545454545454547</v>
      </c>
    </row>
    <row r="9" spans="2:28" x14ac:dyDescent="0.25">
      <c r="C9">
        <v>23.076923076923077</v>
      </c>
      <c r="G9">
        <v>66.666666666666671</v>
      </c>
      <c r="K9">
        <v>54.545454545454547</v>
      </c>
      <c r="Q9">
        <v>18.518518518518519</v>
      </c>
      <c r="U9">
        <v>10.344827586206897</v>
      </c>
      <c r="Y9">
        <v>53.846153846153847</v>
      </c>
    </row>
    <row r="10" spans="2:28" x14ac:dyDescent="0.25">
      <c r="C10">
        <v>-13.043478260869565</v>
      </c>
      <c r="G10">
        <v>25.925925925925927</v>
      </c>
      <c r="K10">
        <v>78.94736842105263</v>
      </c>
      <c r="Q10">
        <v>0</v>
      </c>
      <c r="U10">
        <v>40</v>
      </c>
      <c r="Y10">
        <v>73.333333333333329</v>
      </c>
    </row>
    <row r="11" spans="2:28" x14ac:dyDescent="0.25">
      <c r="C11">
        <v>13.333333333333334</v>
      </c>
      <c r="G11">
        <v>69.230769230769226</v>
      </c>
      <c r="K11">
        <v>57.89473684210526</v>
      </c>
      <c r="Q11">
        <v>50</v>
      </c>
      <c r="U11">
        <v>53.333333333333336</v>
      </c>
      <c r="Y11">
        <v>0</v>
      </c>
    </row>
    <row r="12" spans="2:28" x14ac:dyDescent="0.25">
      <c r="B12">
        <v>12</v>
      </c>
      <c r="C12">
        <v>11.111111111111111</v>
      </c>
      <c r="D12">
        <v>22.771094402673349</v>
      </c>
      <c r="E12">
        <v>10.183543001288514</v>
      </c>
      <c r="F12">
        <v>4.5542188805346688</v>
      </c>
      <c r="G12">
        <v>13.333333333333334</v>
      </c>
      <c r="H12">
        <v>23.101831501831505</v>
      </c>
      <c r="I12">
        <v>10.33145312856826</v>
      </c>
      <c r="J12">
        <v>4.6203663003663005</v>
      </c>
      <c r="K12">
        <v>7.6923076923076925</v>
      </c>
      <c r="L12">
        <v>51.594405594405586</v>
      </c>
      <c r="M12">
        <v>23.073719633557264</v>
      </c>
      <c r="N12">
        <v>10.318881118881116</v>
      </c>
      <c r="P12">
        <v>12</v>
      </c>
      <c r="Q12">
        <v>4</v>
      </c>
      <c r="R12">
        <v>12.725925925925925</v>
      </c>
      <c r="S12">
        <v>5.6912070893994642</v>
      </c>
      <c r="T12">
        <v>2.545185185185185</v>
      </c>
      <c r="U12">
        <v>3.7037037037037037</v>
      </c>
      <c r="V12">
        <v>9.1151249771939433</v>
      </c>
      <c r="W12">
        <v>4.0764078144823754</v>
      </c>
      <c r="X12">
        <v>1.8230249954387885</v>
      </c>
      <c r="Y12">
        <v>33.333333333333336</v>
      </c>
      <c r="Z12">
        <v>41.961904761904762</v>
      </c>
      <c r="AA12">
        <v>18.765934302598236</v>
      </c>
      <c r="AB12">
        <v>8.3923809523809521</v>
      </c>
    </row>
    <row r="13" spans="2:28" x14ac:dyDescent="0.25">
      <c r="C13">
        <v>30</v>
      </c>
      <c r="G13">
        <v>38.46153846153846</v>
      </c>
      <c r="K13">
        <v>50</v>
      </c>
      <c r="Q13">
        <v>6.666666666666667</v>
      </c>
      <c r="U13">
        <v>7.1428571428571432</v>
      </c>
      <c r="Y13">
        <v>50</v>
      </c>
    </row>
    <row r="14" spans="2:28" x14ac:dyDescent="0.25">
      <c r="C14">
        <v>21.428571428571427</v>
      </c>
      <c r="G14">
        <v>28</v>
      </c>
      <c r="K14">
        <v>81.818181818181813</v>
      </c>
      <c r="Q14">
        <v>-3.7037037037037037</v>
      </c>
      <c r="U14">
        <v>10.344827586206897</v>
      </c>
      <c r="Y14">
        <v>36</v>
      </c>
    </row>
    <row r="15" spans="2:28" x14ac:dyDescent="0.25">
      <c r="C15">
        <v>25</v>
      </c>
      <c r="G15">
        <v>14.285714285714286</v>
      </c>
      <c r="K15">
        <v>80</v>
      </c>
      <c r="Q15">
        <v>50</v>
      </c>
      <c r="U15">
        <v>7.1428571428571432</v>
      </c>
      <c r="Y15">
        <v>33.333333333333336</v>
      </c>
    </row>
    <row r="16" spans="2:28" x14ac:dyDescent="0.25">
      <c r="C16">
        <v>26.315789473684209</v>
      </c>
      <c r="G16">
        <v>21.428571428571427</v>
      </c>
      <c r="K16">
        <v>38.46153846153846</v>
      </c>
      <c r="Q16">
        <v>6.666666666666667</v>
      </c>
      <c r="U16">
        <v>17.241379310344829</v>
      </c>
      <c r="Y16">
        <v>57.142857142857146</v>
      </c>
    </row>
    <row r="17" spans="2:28" x14ac:dyDescent="0.25">
      <c r="B17">
        <v>24</v>
      </c>
      <c r="C17">
        <v>15.384615384615385</v>
      </c>
      <c r="D17">
        <v>30.437665782493365</v>
      </c>
      <c r="E17">
        <v>9.5070474326447876</v>
      </c>
      <c r="F17">
        <v>4.2516808649417195</v>
      </c>
      <c r="G17">
        <v>0</v>
      </c>
      <c r="H17">
        <v>15.063768115942029</v>
      </c>
      <c r="I17">
        <v>28.567591574803661</v>
      </c>
      <c r="J17">
        <v>12.77581534294225</v>
      </c>
      <c r="K17">
        <v>-4.7619047619047619</v>
      </c>
      <c r="L17">
        <v>47.408521303258141</v>
      </c>
      <c r="M17">
        <v>42.585965853321369</v>
      </c>
      <c r="N17">
        <v>19.045022907102283</v>
      </c>
      <c r="P17">
        <v>24</v>
      </c>
      <c r="Q17">
        <v>21.428571428571427</v>
      </c>
      <c r="R17">
        <v>51.058249070953238</v>
      </c>
      <c r="S17">
        <v>29.214083041313938</v>
      </c>
      <c r="T17">
        <v>13.064935116140351</v>
      </c>
      <c r="U17">
        <v>21.739130434782609</v>
      </c>
      <c r="V17">
        <v>24.891415830546265</v>
      </c>
      <c r="W17">
        <v>17.595982378502633</v>
      </c>
      <c r="X17">
        <v>7.8691625458440644</v>
      </c>
      <c r="Y17">
        <v>69.230769230769226</v>
      </c>
      <c r="Z17">
        <v>33.253384296862556</v>
      </c>
      <c r="AA17">
        <v>32.976010381401309</v>
      </c>
      <c r="AB17">
        <v>14.747320167910418</v>
      </c>
    </row>
    <row r="18" spans="2:28" x14ac:dyDescent="0.25">
      <c r="C18">
        <v>33.333333333333336</v>
      </c>
      <c r="G18">
        <v>50</v>
      </c>
      <c r="K18">
        <v>20</v>
      </c>
      <c r="Q18">
        <v>47.368421052631582</v>
      </c>
      <c r="U18">
        <v>50</v>
      </c>
      <c r="Y18">
        <v>13.043478260869565</v>
      </c>
    </row>
    <row r="19" spans="2:28" x14ac:dyDescent="0.25">
      <c r="C19">
        <v>30.76923076923077</v>
      </c>
      <c r="G19">
        <v>-12</v>
      </c>
      <c r="K19">
        <v>42.857142857142854</v>
      </c>
      <c r="Q19">
        <v>41.666666666666664</v>
      </c>
      <c r="U19">
        <v>4</v>
      </c>
      <c r="Y19">
        <v>10</v>
      </c>
    </row>
    <row r="20" spans="2:28" x14ac:dyDescent="0.25">
      <c r="C20">
        <v>31.03448275862069</v>
      </c>
      <c r="G20">
        <v>-4.3478260869565215</v>
      </c>
      <c r="K20">
        <v>100</v>
      </c>
      <c r="Q20">
        <v>44.827586206896555</v>
      </c>
      <c r="U20">
        <v>15.384615384615385</v>
      </c>
      <c r="Y20">
        <v>69.230769230769226</v>
      </c>
    </row>
    <row r="21" spans="2:28" x14ac:dyDescent="0.25">
      <c r="C21">
        <v>41.666666666666664</v>
      </c>
      <c r="G21">
        <v>41.666666666666664</v>
      </c>
      <c r="K21">
        <v>78.94736842105263</v>
      </c>
      <c r="Q21">
        <v>100</v>
      </c>
      <c r="U21">
        <v>33.333333333333336</v>
      </c>
      <c r="Y21">
        <v>4.7619047619047619</v>
      </c>
    </row>
    <row r="22" spans="2:28" x14ac:dyDescent="0.25">
      <c r="B22">
        <v>48</v>
      </c>
      <c r="C22">
        <v>16.666666666666668</v>
      </c>
      <c r="D22">
        <v>39.129380764163372</v>
      </c>
      <c r="E22">
        <v>15.489659347869763</v>
      </c>
      <c r="F22">
        <v>6.9271862500303705</v>
      </c>
      <c r="G22">
        <v>10.344827586206897</v>
      </c>
      <c r="H22">
        <v>40.547597995873858</v>
      </c>
      <c r="I22">
        <v>38.234391662232845</v>
      </c>
      <c r="J22">
        <v>17.098939767020763</v>
      </c>
      <c r="K22">
        <v>0</v>
      </c>
      <c r="L22">
        <v>28.727272727272727</v>
      </c>
      <c r="M22">
        <v>31.318148832282407</v>
      </c>
      <c r="N22">
        <v>14.005901943687824</v>
      </c>
      <c r="P22">
        <v>48</v>
      </c>
      <c r="Q22">
        <v>26.315789473684209</v>
      </c>
      <c r="R22">
        <v>14.646911396137398</v>
      </c>
      <c r="S22">
        <v>57.353653036693075</v>
      </c>
      <c r="T22">
        <v>25.649333389596588</v>
      </c>
      <c r="U22">
        <v>-18.518518518518519</v>
      </c>
      <c r="V22">
        <v>24.891415830546265</v>
      </c>
      <c r="W22">
        <v>19.387068788602154</v>
      </c>
      <c r="X22">
        <v>8.6701607391557829</v>
      </c>
      <c r="Y22">
        <v>52.941176470588232</v>
      </c>
      <c r="Z22">
        <v>15.234699940582288</v>
      </c>
      <c r="AA22">
        <v>47.904263318953618</v>
      </c>
      <c r="AB22">
        <v>21.423437838645995</v>
      </c>
    </row>
    <row r="23" spans="2:28" x14ac:dyDescent="0.25">
      <c r="C23">
        <v>44</v>
      </c>
      <c r="G23">
        <v>16.666666666666668</v>
      </c>
      <c r="K23">
        <v>60</v>
      </c>
      <c r="Q23">
        <v>23.80952380952381</v>
      </c>
      <c r="U23">
        <v>12</v>
      </c>
      <c r="Y23">
        <v>0</v>
      </c>
    </row>
    <row r="24" spans="2:28" x14ac:dyDescent="0.25">
      <c r="C24">
        <v>54.545454545454547</v>
      </c>
      <c r="G24">
        <v>84.615384615384613</v>
      </c>
      <c r="K24">
        <v>0</v>
      </c>
      <c r="Q24">
        <v>-41.176470588235297</v>
      </c>
      <c r="U24">
        <v>-30</v>
      </c>
      <c r="Y24">
        <v>-27.272727272727273</v>
      </c>
    </row>
    <row r="25" spans="2:28" x14ac:dyDescent="0.25">
      <c r="C25">
        <v>30.434782608695652</v>
      </c>
      <c r="G25">
        <v>11.111111111111111</v>
      </c>
      <c r="K25">
        <v>20</v>
      </c>
      <c r="Q25">
        <v>100</v>
      </c>
      <c r="U25">
        <v>-18.518518518518519</v>
      </c>
      <c r="Y25">
        <v>77.777777777777771</v>
      </c>
    </row>
    <row r="26" spans="2:28" x14ac:dyDescent="0.25">
      <c r="C26">
        <v>50</v>
      </c>
      <c r="G26">
        <v>80</v>
      </c>
      <c r="K26">
        <v>63.636363636363633</v>
      </c>
      <c r="Q26">
        <v>-35.714285714285715</v>
      </c>
      <c r="U26">
        <v>12</v>
      </c>
      <c r="Y26">
        <v>-27.272727272727273</v>
      </c>
    </row>
    <row r="27" spans="2:28" x14ac:dyDescent="0.25">
      <c r="B27">
        <v>72</v>
      </c>
      <c r="C27">
        <v>0</v>
      </c>
      <c r="D27">
        <v>-1.8181818181818183</v>
      </c>
      <c r="E27">
        <v>8.8463167861863905</v>
      </c>
      <c r="F27">
        <v>3.9561931368820482</v>
      </c>
      <c r="G27">
        <v>33.333333333333336</v>
      </c>
      <c r="H27">
        <v>23.948717948717949</v>
      </c>
      <c r="I27">
        <v>13.211474700949665</v>
      </c>
      <c r="J27">
        <v>5.9083511028684308</v>
      </c>
      <c r="K27">
        <v>100</v>
      </c>
      <c r="L27">
        <v>44</v>
      </c>
      <c r="M27">
        <v>51.768716422179139</v>
      </c>
      <c r="N27">
        <v>23.151673805580451</v>
      </c>
      <c r="P27">
        <v>72</v>
      </c>
      <c r="Q27">
        <v>14.285714285714286</v>
      </c>
      <c r="R27">
        <v>2.1008403361344539</v>
      </c>
      <c r="S27">
        <v>8.5835033311174023</v>
      </c>
      <c r="T27">
        <v>4.2917516655587011</v>
      </c>
      <c r="U27">
        <v>-12.5</v>
      </c>
      <c r="V27">
        <v>1.2606837606837604</v>
      </c>
      <c r="W27">
        <v>12.158084021263027</v>
      </c>
      <c r="X27">
        <v>5.4372604695396252</v>
      </c>
      <c r="Y27">
        <v>14.285714285714286</v>
      </c>
      <c r="Z27">
        <v>27.802197802197803</v>
      </c>
      <c r="AA27">
        <v>51.784094085671896</v>
      </c>
      <c r="AB27">
        <v>25.892047042835948</v>
      </c>
    </row>
    <row r="28" spans="2:28" x14ac:dyDescent="0.25">
      <c r="C28">
        <v>-9.0909090909090917</v>
      </c>
      <c r="G28">
        <v>16.666666666666668</v>
      </c>
      <c r="K28">
        <v>0</v>
      </c>
      <c r="Q28">
        <v>-5.882352941176471</v>
      </c>
      <c r="U28">
        <v>7.6923076923076925</v>
      </c>
      <c r="Y28">
        <v>-23.076923076923077</v>
      </c>
    </row>
    <row r="29" spans="2:28" x14ac:dyDescent="0.25">
      <c r="C29">
        <v>11.111111111111111</v>
      </c>
      <c r="G29">
        <v>6.666666666666667</v>
      </c>
      <c r="K29">
        <v>20</v>
      </c>
      <c r="Q29">
        <v>0</v>
      </c>
      <c r="U29">
        <v>14.285714285714286</v>
      </c>
      <c r="Y29">
        <v>20</v>
      </c>
    </row>
    <row r="30" spans="2:28" x14ac:dyDescent="0.25">
      <c r="C30">
        <v>-11.111111111111111</v>
      </c>
      <c r="G30">
        <v>40</v>
      </c>
      <c r="K30">
        <v>100</v>
      </c>
      <c r="Q30" t="e">
        <v>#DIV/0!</v>
      </c>
      <c r="U30">
        <v>-14.285714285714286</v>
      </c>
      <c r="Y30" t="e">
        <v>#DIV/0!</v>
      </c>
    </row>
    <row r="31" spans="2:28" x14ac:dyDescent="0.25">
      <c r="C31">
        <v>0</v>
      </c>
      <c r="G31">
        <v>23.076923076923077</v>
      </c>
      <c r="K31" t="e">
        <v>#DIV/0!</v>
      </c>
      <c r="Q31">
        <v>0</v>
      </c>
      <c r="U31">
        <v>11.111111111111111</v>
      </c>
      <c r="Y31">
        <v>100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/>
  <dimension ref="B1:F20"/>
  <sheetViews>
    <sheetView workbookViewId="0"/>
  </sheetViews>
  <sheetFormatPr defaultRowHeight="15" x14ac:dyDescent="0.25"/>
  <sheetData>
    <row r="1" spans="2:6" ht="15.75" thickBot="1" x14ac:dyDescent="0.3"/>
    <row r="2" spans="2:6" ht="45" x14ac:dyDescent="0.25">
      <c r="B2" s="35" t="s">
        <v>53</v>
      </c>
      <c r="C2" s="36" t="s">
        <v>54</v>
      </c>
      <c r="D2" s="36" t="s">
        <v>48</v>
      </c>
      <c r="E2" s="36" t="s">
        <v>49</v>
      </c>
      <c r="F2" s="36" t="s">
        <v>50</v>
      </c>
    </row>
    <row r="3" spans="2:6" x14ac:dyDescent="0.25">
      <c r="B3" s="7" t="s">
        <v>29</v>
      </c>
      <c r="C3" s="9">
        <v>6.1000000000000156</v>
      </c>
      <c r="D3" s="9">
        <v>6.3155524282413866</v>
      </c>
      <c r="E3" s="9">
        <v>-6.4469472196664608</v>
      </c>
      <c r="F3" s="9">
        <v>18.646947219666494</v>
      </c>
    </row>
    <row r="4" spans="2:6" x14ac:dyDescent="0.25">
      <c r="B4" s="4" t="s">
        <v>30</v>
      </c>
      <c r="C4" s="10">
        <v>8.8888888888888715</v>
      </c>
      <c r="D4" s="10">
        <v>6.3155524282413849</v>
      </c>
      <c r="E4" s="10">
        <v>-3.6580583307776013</v>
      </c>
      <c r="F4" s="10">
        <v>21.435836108555343</v>
      </c>
    </row>
    <row r="5" spans="2:6" x14ac:dyDescent="0.25">
      <c r="B5" s="4" t="s">
        <v>31</v>
      </c>
      <c r="C5" s="10">
        <v>13.883333333333333</v>
      </c>
      <c r="D5" s="10">
        <v>6.3155524282413857</v>
      </c>
      <c r="E5" s="10">
        <v>1.3363861136668582</v>
      </c>
      <c r="F5" s="10">
        <v>26.430280552999807</v>
      </c>
    </row>
    <row r="6" spans="2:6" x14ac:dyDescent="0.25">
      <c r="B6" s="4" t="s">
        <v>32</v>
      </c>
      <c r="C6" s="10">
        <v>16.116666666666667</v>
      </c>
      <c r="D6" s="10">
        <v>6.3155524282413857</v>
      </c>
      <c r="E6" s="10">
        <v>3.5697194470001925</v>
      </c>
      <c r="F6" s="10">
        <v>28.663613886333142</v>
      </c>
    </row>
    <row r="7" spans="2:6" x14ac:dyDescent="0.25">
      <c r="B7" s="4" t="s">
        <v>28</v>
      </c>
      <c r="C7" s="10">
        <v>2.2166666666665975</v>
      </c>
      <c r="D7" s="10">
        <v>6.315552428241384</v>
      </c>
      <c r="E7" s="10">
        <v>-10.330280552999874</v>
      </c>
      <c r="F7" s="10">
        <v>14.763613886333069</v>
      </c>
    </row>
    <row r="8" spans="2:6" x14ac:dyDescent="0.25">
      <c r="B8" s="4" t="s">
        <v>33</v>
      </c>
      <c r="C8" s="10">
        <v>17.772222222222211</v>
      </c>
      <c r="D8" s="10">
        <v>6.3155524282413849</v>
      </c>
      <c r="E8" s="10">
        <v>5.2252750025557386</v>
      </c>
      <c r="F8" s="10">
        <v>30.319169441888683</v>
      </c>
    </row>
    <row r="9" spans="2:6" x14ac:dyDescent="0.25">
      <c r="B9" s="4" t="s">
        <v>34</v>
      </c>
      <c r="C9" s="10">
        <v>19.444444444444443</v>
      </c>
      <c r="D9" s="10">
        <v>6.315552428241384</v>
      </c>
      <c r="E9" s="10">
        <v>6.8974972247779718</v>
      </c>
      <c r="F9" s="10">
        <v>31.991391664110914</v>
      </c>
    </row>
    <row r="10" spans="2:6" x14ac:dyDescent="0.25">
      <c r="B10" s="4" t="s">
        <v>35</v>
      </c>
      <c r="C10" s="10">
        <v>25.138888888888907</v>
      </c>
      <c r="D10" s="10">
        <v>6.3155524282413857</v>
      </c>
      <c r="E10" s="10">
        <v>12.591941669222432</v>
      </c>
      <c r="F10" s="10">
        <v>37.685836108555378</v>
      </c>
    </row>
    <row r="11" spans="2:6" x14ac:dyDescent="0.25">
      <c r="B11" s="4" t="s">
        <v>36</v>
      </c>
      <c r="C11" s="10">
        <v>30.083333333333343</v>
      </c>
      <c r="D11" s="10">
        <v>6.3155524282413849</v>
      </c>
      <c r="E11" s="10">
        <v>17.536386113666872</v>
      </c>
      <c r="F11" s="10">
        <v>42.630280552999814</v>
      </c>
    </row>
    <row r="12" spans="2:6" x14ac:dyDescent="0.25">
      <c r="B12" s="4" t="s">
        <v>38</v>
      </c>
      <c r="C12" s="10">
        <v>11.858237547892706</v>
      </c>
      <c r="D12" s="10">
        <v>6.3155524282413849</v>
      </c>
      <c r="E12" s="10">
        <v>-0.68870967177376663</v>
      </c>
      <c r="F12" s="10">
        <v>24.405184767559177</v>
      </c>
    </row>
    <row r="13" spans="2:6" x14ac:dyDescent="0.25">
      <c r="B13" s="4" t="s">
        <v>39</v>
      </c>
      <c r="C13" s="10">
        <v>16.973180076628353</v>
      </c>
      <c r="D13" s="10">
        <v>6.3155524282413857</v>
      </c>
      <c r="E13" s="10">
        <v>4.4262328569618781</v>
      </c>
      <c r="F13" s="10">
        <v>29.520127296294827</v>
      </c>
    </row>
    <row r="14" spans="2:6" x14ac:dyDescent="0.25">
      <c r="B14" s="4" t="s">
        <v>40</v>
      </c>
      <c r="C14" s="10">
        <v>20.383141762452112</v>
      </c>
      <c r="D14" s="10">
        <v>6.3155524282413857</v>
      </c>
      <c r="E14" s="10">
        <v>7.8361945427856377</v>
      </c>
      <c r="F14" s="10">
        <v>32.93008898211859</v>
      </c>
    </row>
    <row r="15" spans="2:6" x14ac:dyDescent="0.25">
      <c r="B15" s="4" t="s">
        <v>41</v>
      </c>
      <c r="C15" s="10">
        <v>26.628352490421459</v>
      </c>
      <c r="D15" s="10">
        <v>6.3155524282413857</v>
      </c>
      <c r="E15" s="10">
        <v>14.081405270754985</v>
      </c>
      <c r="F15" s="10">
        <v>39.175299710087934</v>
      </c>
    </row>
    <row r="16" spans="2:6" x14ac:dyDescent="0.25">
      <c r="B16" s="4" t="s">
        <v>37</v>
      </c>
      <c r="C16" s="10">
        <v>7.1054273576010019E-15</v>
      </c>
      <c r="D16" s="10">
        <v>6.3155524282413857</v>
      </c>
      <c r="E16" s="10">
        <v>-12.546947219666468</v>
      </c>
      <c r="F16" s="10">
        <v>12.546947219666482</v>
      </c>
    </row>
    <row r="17" spans="2:6" x14ac:dyDescent="0.25">
      <c r="B17" s="4" t="s">
        <v>42</v>
      </c>
      <c r="C17" s="10">
        <v>33.965517241379331</v>
      </c>
      <c r="D17" s="10">
        <v>6.3155524282413857</v>
      </c>
      <c r="E17" s="10">
        <v>21.418570021712856</v>
      </c>
      <c r="F17" s="10">
        <v>46.512464461045809</v>
      </c>
    </row>
    <row r="18" spans="2:6" x14ac:dyDescent="0.25">
      <c r="B18" s="4" t="s">
        <v>43</v>
      </c>
      <c r="C18" s="10">
        <v>40.727969348659002</v>
      </c>
      <c r="D18" s="10">
        <v>6.3155524282413857</v>
      </c>
      <c r="E18" s="10">
        <v>28.181022128992527</v>
      </c>
      <c r="F18" s="10">
        <v>53.27491656832548</v>
      </c>
    </row>
    <row r="19" spans="2:6" x14ac:dyDescent="0.25">
      <c r="B19" s="4" t="s">
        <v>44</v>
      </c>
      <c r="C19" s="10">
        <v>48.103448275862078</v>
      </c>
      <c r="D19" s="10">
        <v>6.3155524282413857</v>
      </c>
      <c r="E19" s="10">
        <v>35.5565010561956</v>
      </c>
      <c r="F19" s="10">
        <v>60.650395495528556</v>
      </c>
    </row>
    <row r="20" spans="2:6" ht="15.75" thickBot="1" x14ac:dyDescent="0.3">
      <c r="B20" s="8" t="s">
        <v>45</v>
      </c>
      <c r="C20" s="11">
        <v>57.7203065134102</v>
      </c>
      <c r="D20" s="11">
        <v>6.3155524282413964</v>
      </c>
      <c r="E20" s="11">
        <v>45.173359293743701</v>
      </c>
      <c r="F20" s="11">
        <v>70.2672537330767</v>
      </c>
    </row>
  </sheetData>
  <pageMargins left="0.7" right="0.7" top="0.75" bottom="0.75" header="0.3" footer="0.3"/>
  <ignoredErrors>
    <ignoredError sqref="B3:B21" numberStoredAsText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/>
  <dimension ref="B1:F20"/>
  <sheetViews>
    <sheetView workbookViewId="0"/>
  </sheetViews>
  <sheetFormatPr defaultRowHeight="15" x14ac:dyDescent="0.25"/>
  <sheetData>
    <row r="1" spans="2:6" ht="15.75" thickBot="1" x14ac:dyDescent="0.3"/>
    <row r="2" spans="2:6" ht="45" x14ac:dyDescent="0.25">
      <c r="B2" s="35" t="s">
        <v>53</v>
      </c>
      <c r="C2" s="36" t="s">
        <v>54</v>
      </c>
      <c r="D2" s="36" t="s">
        <v>48</v>
      </c>
      <c r="E2" s="36" t="s">
        <v>49</v>
      </c>
      <c r="F2" s="36" t="s">
        <v>50</v>
      </c>
    </row>
    <row r="3" spans="2:6" x14ac:dyDescent="0.25">
      <c r="B3" s="7" t="s">
        <v>29</v>
      </c>
      <c r="C3" s="9">
        <v>20.386149951988592</v>
      </c>
      <c r="D3" s="9">
        <v>3.6451047943020094</v>
      </c>
      <c r="E3" s="9">
        <v>13.133534795199253</v>
      </c>
      <c r="F3" s="9">
        <v>27.638765108777932</v>
      </c>
    </row>
    <row r="4" spans="2:6" x14ac:dyDescent="0.25">
      <c r="B4" s="4" t="s">
        <v>30</v>
      </c>
      <c r="C4" s="10">
        <v>40.188043591447723</v>
      </c>
      <c r="D4" s="10">
        <v>3.6451047932072305</v>
      </c>
      <c r="E4" s="10">
        <v>32.935428436836652</v>
      </c>
      <c r="F4" s="10">
        <v>47.440658746058794</v>
      </c>
    </row>
    <row r="5" spans="2:6" x14ac:dyDescent="0.25">
      <c r="B5" s="4" t="s">
        <v>31</v>
      </c>
      <c r="C5" s="10">
        <v>51.806079162005119</v>
      </c>
      <c r="D5" s="10">
        <v>3.6451047925754057</v>
      </c>
      <c r="E5" s="10">
        <v>44.553464008651183</v>
      </c>
      <c r="F5" s="10">
        <v>59.058694315359055</v>
      </c>
    </row>
    <row r="6" spans="2:6" x14ac:dyDescent="0.25">
      <c r="B6" s="4" t="s">
        <v>32</v>
      </c>
      <c r="C6" s="10">
        <v>54.163445509978381</v>
      </c>
      <c r="D6" s="10">
        <v>3.6451047924481603</v>
      </c>
      <c r="E6" s="10">
        <v>46.910830356877618</v>
      </c>
      <c r="F6" s="10">
        <v>61.416060663079143</v>
      </c>
    </row>
    <row r="7" spans="2:6" x14ac:dyDescent="0.25">
      <c r="B7" s="4" t="s">
        <v>28</v>
      </c>
      <c r="C7" s="10">
        <v>7.5865053919741996</v>
      </c>
      <c r="D7" s="10">
        <v>3.6451047950215378</v>
      </c>
      <c r="E7" s="10">
        <v>0.33389023375322502</v>
      </c>
      <c r="F7" s="10">
        <v>14.839120550195174</v>
      </c>
    </row>
    <row r="8" spans="2:6" x14ac:dyDescent="0.25">
      <c r="B8" s="4" t="s">
        <v>33</v>
      </c>
      <c r="C8" s="10">
        <v>62.300723399336171</v>
      </c>
      <c r="D8" s="10">
        <v>3.645104792011411</v>
      </c>
      <c r="E8" s="10">
        <v>55.048108247104402</v>
      </c>
      <c r="F8" s="10">
        <v>69.553338551567933</v>
      </c>
    </row>
    <row r="9" spans="2:6" x14ac:dyDescent="0.25">
      <c r="B9" s="4" t="s">
        <v>34</v>
      </c>
      <c r="C9" s="10">
        <v>66.375182132599264</v>
      </c>
      <c r="D9" s="10">
        <v>3.6451047917941768</v>
      </c>
      <c r="E9" s="10">
        <v>59.122566980799725</v>
      </c>
      <c r="F9" s="10">
        <v>73.627797284398795</v>
      </c>
    </row>
    <row r="10" spans="2:6" x14ac:dyDescent="0.25">
      <c r="B10" s="4" t="s">
        <v>35</v>
      </c>
      <c r="C10" s="10">
        <v>70.443819638903975</v>
      </c>
      <c r="D10" s="10">
        <v>3.645104791578226</v>
      </c>
      <c r="E10" s="10">
        <v>63.191204487534108</v>
      </c>
      <c r="F10" s="10">
        <v>77.696434790273841</v>
      </c>
    </row>
    <row r="11" spans="2:6" x14ac:dyDescent="0.25">
      <c r="B11" s="4" t="s">
        <v>36</v>
      </c>
      <c r="C11" s="10">
        <v>79.669554954836755</v>
      </c>
      <c r="D11" s="10">
        <v>3.6451047910921597</v>
      </c>
      <c r="E11" s="10">
        <v>72.416939804434008</v>
      </c>
      <c r="F11" s="10">
        <v>86.922170105239502</v>
      </c>
    </row>
    <row r="12" spans="2:6" x14ac:dyDescent="0.25">
      <c r="B12" s="4" t="s">
        <v>38</v>
      </c>
      <c r="C12" s="10">
        <v>26.197748355442641</v>
      </c>
      <c r="D12" s="10">
        <v>3.6451047939783812</v>
      </c>
      <c r="E12" s="10">
        <v>18.945133199297221</v>
      </c>
      <c r="F12" s="10">
        <v>33.450363511588058</v>
      </c>
    </row>
    <row r="13" spans="2:6" x14ac:dyDescent="0.25">
      <c r="B13" s="4" t="s">
        <v>39</v>
      </c>
      <c r="C13" s="10">
        <v>39.035254082919465</v>
      </c>
      <c r="D13" s="10">
        <v>3.6451047932703489</v>
      </c>
      <c r="E13" s="10">
        <v>31.782638928182806</v>
      </c>
      <c r="F13" s="10">
        <v>46.287869237656125</v>
      </c>
    </row>
    <row r="14" spans="2:6" x14ac:dyDescent="0.25">
      <c r="B14" s="4" t="s">
        <v>40</v>
      </c>
      <c r="C14" s="10">
        <v>47.389470929842943</v>
      </c>
      <c r="D14" s="10">
        <v>3.6451047928146751</v>
      </c>
      <c r="E14" s="10">
        <v>40.136855776012936</v>
      </c>
      <c r="F14" s="10">
        <v>54.64208608367295</v>
      </c>
    </row>
    <row r="15" spans="2:6" x14ac:dyDescent="0.25">
      <c r="B15" s="4" t="s">
        <v>41</v>
      </c>
      <c r="C15" s="10">
        <v>54.387765837547875</v>
      </c>
      <c r="D15" s="10">
        <v>3.6451047924360678</v>
      </c>
      <c r="E15" s="10">
        <v>47.135150684471171</v>
      </c>
      <c r="F15" s="10">
        <v>61.640380990624578</v>
      </c>
    </row>
    <row r="16" spans="2:6" x14ac:dyDescent="0.25">
      <c r="B16" s="4" t="s">
        <v>37</v>
      </c>
      <c r="C16" s="10">
        <v>3.0158654213850582</v>
      </c>
      <c r="D16" s="10">
        <v>3.6451047952807158</v>
      </c>
      <c r="E16" s="10">
        <v>-4.236749737351599</v>
      </c>
      <c r="F16" s="10">
        <v>10.268480580121714</v>
      </c>
    </row>
    <row r="17" spans="2:6" x14ac:dyDescent="0.25">
      <c r="B17" s="4" t="s">
        <v>42</v>
      </c>
      <c r="C17" s="10">
        <v>56.312296632600059</v>
      </c>
      <c r="D17" s="10">
        <v>3.6451047923324507</v>
      </c>
      <c r="E17" s="10">
        <v>49.059681479729527</v>
      </c>
      <c r="F17" s="10">
        <v>63.564911785470592</v>
      </c>
    </row>
    <row r="18" spans="2:6" x14ac:dyDescent="0.25">
      <c r="B18" s="4" t="s">
        <v>43</v>
      </c>
      <c r="C18" s="10">
        <v>58.936656597561999</v>
      </c>
      <c r="D18" s="10">
        <v>3.6451047921915021</v>
      </c>
      <c r="E18" s="10">
        <v>51.684041444971911</v>
      </c>
      <c r="F18" s="10">
        <v>66.189271750152088</v>
      </c>
    </row>
    <row r="19" spans="2:6" x14ac:dyDescent="0.25">
      <c r="B19" s="4" t="s">
        <v>44</v>
      </c>
      <c r="C19" s="10">
        <v>63.485546632689804</v>
      </c>
      <c r="D19" s="10">
        <v>3.6451047919481407</v>
      </c>
      <c r="E19" s="10">
        <v>56.232931480583929</v>
      </c>
      <c r="F19" s="10">
        <v>70.738161784795679</v>
      </c>
    </row>
    <row r="20" spans="2:6" ht="15.75" thickBot="1" x14ac:dyDescent="0.3">
      <c r="B20" s="8" t="s">
        <v>45</v>
      </c>
      <c r="C20" s="11">
        <v>70.123026573178649</v>
      </c>
      <c r="D20" s="11">
        <v>3.6418232070668939</v>
      </c>
      <c r="E20" s="11">
        <v>62.87694074563025</v>
      </c>
      <c r="F20" s="11">
        <v>77.369112400727047</v>
      </c>
    </row>
  </sheetData>
  <pageMargins left="0.7" right="0.7" top="0.75" bottom="0.75" header="0.3" footer="0.3"/>
  <ignoredErrors>
    <ignoredError sqref="B3:B2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N24"/>
  <sheetViews>
    <sheetView workbookViewId="0">
      <selection activeCell="M10" sqref="M10"/>
    </sheetView>
  </sheetViews>
  <sheetFormatPr defaultRowHeight="15" x14ac:dyDescent="0.25"/>
  <cols>
    <col min="3" max="3" width="10" bestFit="1" customWidth="1"/>
    <col min="13" max="13" width="13.7109375" customWidth="1"/>
  </cols>
  <sheetData>
    <row r="1" spans="2:14" x14ac:dyDescent="0.25">
      <c r="D1" s="14"/>
      <c r="E1" s="15" t="s">
        <v>77</v>
      </c>
    </row>
    <row r="2" spans="2:14" x14ac:dyDescent="0.25">
      <c r="D2" s="13" t="s">
        <v>78</v>
      </c>
      <c r="E2" s="13" t="s">
        <v>79</v>
      </c>
    </row>
    <row r="3" spans="2:14" x14ac:dyDescent="0.25">
      <c r="B3" t="s">
        <v>2</v>
      </c>
      <c r="C3" t="s">
        <v>27</v>
      </c>
    </row>
    <row r="4" spans="2:14" x14ac:dyDescent="0.25">
      <c r="B4">
        <v>5</v>
      </c>
      <c r="C4">
        <v>39870000</v>
      </c>
      <c r="K4" t="s">
        <v>5</v>
      </c>
      <c r="L4" t="s">
        <v>3</v>
      </c>
      <c r="M4" t="s">
        <v>4</v>
      </c>
      <c r="N4" t="s">
        <v>24</v>
      </c>
    </row>
    <row r="5" spans="2:14" x14ac:dyDescent="0.25">
      <c r="B5">
        <v>10</v>
      </c>
      <c r="C5">
        <v>71340000</v>
      </c>
      <c r="K5" t="s">
        <v>6</v>
      </c>
    </row>
    <row r="6" spans="2:14" x14ac:dyDescent="0.25">
      <c r="B6">
        <v>20</v>
      </c>
      <c r="C6">
        <v>173300000</v>
      </c>
      <c r="K6" t="s">
        <v>7</v>
      </c>
      <c r="L6">
        <v>89920000</v>
      </c>
      <c r="M6">
        <f>(L6+30000000)/10000000</f>
        <v>11.992000000000001</v>
      </c>
    </row>
    <row r="7" spans="2:14" x14ac:dyDescent="0.25">
      <c r="B7">
        <v>85.8</v>
      </c>
      <c r="C7">
        <v>874900000</v>
      </c>
      <c r="K7" t="s">
        <v>8</v>
      </c>
      <c r="L7">
        <v>160600000</v>
      </c>
      <c r="M7">
        <f>(L7+30000000)/10000000</f>
        <v>19.059999999999999</v>
      </c>
    </row>
    <row r="8" spans="2:14" x14ac:dyDescent="0.25">
      <c r="K8" t="s">
        <v>17</v>
      </c>
      <c r="L8">
        <v>89290000</v>
      </c>
      <c r="M8">
        <f>(L8+30000000)/10000000</f>
        <v>11.929</v>
      </c>
    </row>
    <row r="9" spans="2:14" x14ac:dyDescent="0.25">
      <c r="K9" t="s">
        <v>10</v>
      </c>
      <c r="L9">
        <v>40320000</v>
      </c>
      <c r="M9">
        <f>(L9+30000000)/10000000</f>
        <v>7.032</v>
      </c>
    </row>
    <row r="10" spans="2:14" x14ac:dyDescent="0.25">
      <c r="K10" t="s">
        <v>16</v>
      </c>
      <c r="L10">
        <v>5778000</v>
      </c>
      <c r="M10">
        <f>(L10+30000000)/10000000</f>
        <v>3.5777999999999999</v>
      </c>
    </row>
    <row r="11" spans="2:14" x14ac:dyDescent="0.25">
      <c r="K11" t="s">
        <v>15</v>
      </c>
    </row>
    <row r="12" spans="2:14" x14ac:dyDescent="0.25">
      <c r="K12" t="s">
        <v>9</v>
      </c>
    </row>
    <row r="13" spans="2:14" x14ac:dyDescent="0.25">
      <c r="K13" t="s">
        <v>14</v>
      </c>
    </row>
    <row r="14" spans="2:14" x14ac:dyDescent="0.25">
      <c r="K14" t="s">
        <v>18</v>
      </c>
    </row>
    <row r="15" spans="2:14" x14ac:dyDescent="0.25">
      <c r="K15" t="s">
        <v>12</v>
      </c>
    </row>
    <row r="16" spans="2:14" x14ac:dyDescent="0.25">
      <c r="K16" t="s">
        <v>11</v>
      </c>
    </row>
    <row r="17" spans="11:11" x14ac:dyDescent="0.25">
      <c r="K17" t="s">
        <v>13</v>
      </c>
    </row>
    <row r="18" spans="11:11" x14ac:dyDescent="0.25">
      <c r="K18" t="s">
        <v>66</v>
      </c>
    </row>
    <row r="19" spans="11:11" x14ac:dyDescent="0.25">
      <c r="K19" t="s">
        <v>67</v>
      </c>
    </row>
    <row r="20" spans="11:11" x14ac:dyDescent="0.25">
      <c r="K20" t="s">
        <v>68</v>
      </c>
    </row>
    <row r="21" spans="11:11" x14ac:dyDescent="0.25">
      <c r="K21" t="s">
        <v>69</v>
      </c>
    </row>
    <row r="22" spans="11:11" x14ac:dyDescent="0.25">
      <c r="K22" t="s">
        <v>70</v>
      </c>
    </row>
    <row r="23" spans="11:11" x14ac:dyDescent="0.25">
      <c r="K23" t="s">
        <v>71</v>
      </c>
    </row>
    <row r="24" spans="11:11" x14ac:dyDescent="0.25">
      <c r="K24" t="s">
        <v>105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/>
  <dimension ref="B1:F20"/>
  <sheetViews>
    <sheetView workbookViewId="0"/>
  </sheetViews>
  <sheetFormatPr defaultRowHeight="15" x14ac:dyDescent="0.25"/>
  <sheetData>
    <row r="1" spans="2:6" ht="15.75" thickBot="1" x14ac:dyDescent="0.3"/>
    <row r="2" spans="2:6" ht="45" x14ac:dyDescent="0.25">
      <c r="B2" s="35" t="s">
        <v>53</v>
      </c>
      <c r="C2" s="36" t="s">
        <v>54</v>
      </c>
      <c r="D2" s="36" t="s">
        <v>48</v>
      </c>
      <c r="E2" s="36" t="s">
        <v>49</v>
      </c>
      <c r="F2" s="36" t="s">
        <v>50</v>
      </c>
    </row>
    <row r="3" spans="2:6" x14ac:dyDescent="0.25">
      <c r="B3" s="7" t="s">
        <v>29</v>
      </c>
      <c r="C3" s="9">
        <v>15.990159300688873</v>
      </c>
      <c r="D3" s="9">
        <v>6.1227796406517117</v>
      </c>
      <c r="E3" s="9">
        <v>3.8100001402832806</v>
      </c>
      <c r="F3" s="9">
        <v>28.170318461094467</v>
      </c>
    </row>
    <row r="4" spans="2:6" x14ac:dyDescent="0.25">
      <c r="B4" s="4" t="s">
        <v>30</v>
      </c>
      <c r="C4" s="10">
        <v>39.153208617544031</v>
      </c>
      <c r="D4" s="10">
        <v>6.1227796404197168</v>
      </c>
      <c r="E4" s="10">
        <v>26.973049457599949</v>
      </c>
      <c r="F4" s="10">
        <v>51.333367777488114</v>
      </c>
    </row>
    <row r="5" spans="2:6" x14ac:dyDescent="0.25">
      <c r="B5" s="4" t="s">
        <v>31</v>
      </c>
      <c r="C5" s="10">
        <v>47.82560140756442</v>
      </c>
      <c r="D5" s="10">
        <v>6.1227796403334871</v>
      </c>
      <c r="E5" s="10">
        <v>35.645442247791877</v>
      </c>
      <c r="F5" s="10">
        <v>60.005760567336964</v>
      </c>
    </row>
    <row r="6" spans="2:6" x14ac:dyDescent="0.25">
      <c r="B6" s="4" t="s">
        <v>32</v>
      </c>
      <c r="C6" s="10">
        <v>53.626493990071225</v>
      </c>
      <c r="D6" s="10">
        <v>6.122779640276006</v>
      </c>
      <c r="E6" s="10">
        <v>41.446334830413029</v>
      </c>
      <c r="F6" s="10">
        <v>65.806653149729414</v>
      </c>
    </row>
    <row r="7" spans="2:6" x14ac:dyDescent="0.25">
      <c r="B7" s="4" t="s">
        <v>28</v>
      </c>
      <c r="C7" s="10">
        <v>2.6689435577638534</v>
      </c>
      <c r="D7" s="10">
        <v>6.1227796407862494</v>
      </c>
      <c r="E7" s="10">
        <v>-9.5112156029093775</v>
      </c>
      <c r="F7" s="10">
        <v>14.849102718437084</v>
      </c>
    </row>
    <row r="8" spans="2:6" x14ac:dyDescent="0.25">
      <c r="B8" s="4" t="s">
        <v>33</v>
      </c>
      <c r="C8" s="10">
        <v>63.456748494147341</v>
      </c>
      <c r="D8" s="10">
        <v>6.1227796401789538</v>
      </c>
      <c r="E8" s="10">
        <v>51.276589334682214</v>
      </c>
      <c r="F8" s="10">
        <v>75.636907653612468</v>
      </c>
    </row>
    <row r="9" spans="2:6" x14ac:dyDescent="0.25">
      <c r="B9" s="4" t="s">
        <v>34</v>
      </c>
      <c r="C9" s="10">
        <v>63.456748494147348</v>
      </c>
      <c r="D9" s="10">
        <v>6.122779640178952</v>
      </c>
      <c r="E9" s="10">
        <v>51.276589334682228</v>
      </c>
      <c r="F9" s="10">
        <v>75.636907653612468</v>
      </c>
    </row>
    <row r="10" spans="2:6" x14ac:dyDescent="0.25">
      <c r="B10" s="4" t="s">
        <v>35</v>
      </c>
      <c r="C10" s="10">
        <v>74.462232785478179</v>
      </c>
      <c r="D10" s="10">
        <v>6.122779640070827</v>
      </c>
      <c r="E10" s="10">
        <v>62.282073626228154</v>
      </c>
      <c r="F10" s="10">
        <v>86.642391944728203</v>
      </c>
    </row>
    <row r="11" spans="2:6" x14ac:dyDescent="0.25">
      <c r="B11" s="4" t="s">
        <v>36</v>
      </c>
      <c r="C11" s="10">
        <v>77.924241857292103</v>
      </c>
      <c r="D11" s="10">
        <v>6.1227796400369305</v>
      </c>
      <c r="E11" s="10">
        <v>65.744082698109509</v>
      </c>
      <c r="F11" s="10">
        <v>90.104401016474696</v>
      </c>
    </row>
    <row r="12" spans="2:6" x14ac:dyDescent="0.25">
      <c r="B12" s="4" t="s">
        <v>38</v>
      </c>
      <c r="C12" s="10">
        <v>27.540608461897641</v>
      </c>
      <c r="D12" s="10">
        <v>6.1227796405357164</v>
      </c>
      <c r="E12" s="10">
        <v>15.360449301722799</v>
      </c>
      <c r="F12" s="10">
        <v>39.720767622072486</v>
      </c>
    </row>
    <row r="13" spans="2:6" x14ac:dyDescent="0.25">
      <c r="B13" s="4" t="s">
        <v>39</v>
      </c>
      <c r="C13" s="10">
        <v>38.30841168376552</v>
      </c>
      <c r="D13" s="10">
        <v>6.1227796404281332</v>
      </c>
      <c r="E13" s="10">
        <v>26.128252523804697</v>
      </c>
      <c r="F13" s="10">
        <v>50.488570843726343</v>
      </c>
    </row>
    <row r="14" spans="2:6" x14ac:dyDescent="0.25">
      <c r="B14" s="4" t="s">
        <v>40</v>
      </c>
      <c r="C14" s="10">
        <v>40.918788085855645</v>
      </c>
      <c r="D14" s="10">
        <v>6.1227796404021317</v>
      </c>
      <c r="E14" s="10">
        <v>28.738628925946546</v>
      </c>
      <c r="F14" s="10">
        <v>53.098947245764748</v>
      </c>
    </row>
    <row r="15" spans="2:6" x14ac:dyDescent="0.25">
      <c r="B15" s="4" t="s">
        <v>41</v>
      </c>
      <c r="C15" s="10">
        <v>40.918788085855631</v>
      </c>
      <c r="D15" s="10">
        <v>6.1227796404021326</v>
      </c>
      <c r="E15" s="10">
        <v>28.738628925946529</v>
      </c>
      <c r="F15" s="10">
        <v>53.098947245764734</v>
      </c>
    </row>
    <row r="16" spans="2:6" x14ac:dyDescent="0.25">
      <c r="B16" s="4" t="s">
        <v>37</v>
      </c>
      <c r="C16" s="10">
        <v>6.3312964075180247</v>
      </c>
      <c r="D16" s="10">
        <v>6.1227796407491812</v>
      </c>
      <c r="E16" s="10">
        <v>-5.8488627530814661</v>
      </c>
      <c r="F16" s="10">
        <v>18.511455568117515</v>
      </c>
    </row>
    <row r="17" spans="2:6" x14ac:dyDescent="0.25">
      <c r="B17" s="4" t="s">
        <v>42</v>
      </c>
      <c r="C17" s="10">
        <v>56.341760916336099</v>
      </c>
      <c r="D17" s="10">
        <v>6.1227796402491554</v>
      </c>
      <c r="E17" s="10">
        <v>44.161601756731315</v>
      </c>
      <c r="F17" s="10">
        <v>68.521920075940884</v>
      </c>
    </row>
    <row r="18" spans="2:6" x14ac:dyDescent="0.25">
      <c r="B18" s="4" t="s">
        <v>43</v>
      </c>
      <c r="C18" s="10">
        <v>47.452090832826272</v>
      </c>
      <c r="D18" s="10">
        <v>6.1227796403371944</v>
      </c>
      <c r="E18" s="10">
        <v>35.271931673046353</v>
      </c>
      <c r="F18" s="10">
        <v>59.632249992606191</v>
      </c>
    </row>
    <row r="19" spans="2:6" x14ac:dyDescent="0.25">
      <c r="B19" s="4" t="s">
        <v>44</v>
      </c>
      <c r="C19" s="10">
        <v>66.565733434334817</v>
      </c>
      <c r="D19" s="10">
        <v>6.1227796401483499</v>
      </c>
      <c r="E19" s="10">
        <v>54.385574274930569</v>
      </c>
      <c r="F19" s="10">
        <v>78.745892593739057</v>
      </c>
    </row>
    <row r="20" spans="2:6" ht="15.75" thickBot="1" x14ac:dyDescent="0.3">
      <c r="B20" s="8" t="s">
        <v>45</v>
      </c>
      <c r="C20" s="11">
        <v>74.820350483464679</v>
      </c>
      <c r="D20" s="11">
        <v>6.1200229432236073</v>
      </c>
      <c r="E20" s="11">
        <v>62.645675272409221</v>
      </c>
      <c r="F20" s="11">
        <v>86.995025694520137</v>
      </c>
    </row>
  </sheetData>
  <pageMargins left="0.7" right="0.7" top="0.75" bottom="0.75" header="0.3" footer="0.3"/>
  <ignoredErrors>
    <ignoredError sqref="B3:B21" numberStoredAsText="1"/>
  </ignoredError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B1:F11"/>
  <sheetViews>
    <sheetView workbookViewId="0"/>
  </sheetViews>
  <sheetFormatPr defaultRowHeight="15" x14ac:dyDescent="0.25"/>
  <sheetData>
    <row r="1" spans="2:6" ht="15.75" thickBot="1" x14ac:dyDescent="0.3"/>
    <row r="2" spans="2:6" ht="45" x14ac:dyDescent="0.25">
      <c r="B2" s="35" t="s">
        <v>53</v>
      </c>
      <c r="C2" s="36" t="s">
        <v>54</v>
      </c>
      <c r="D2" s="36" t="s">
        <v>48</v>
      </c>
      <c r="E2" s="36" t="s">
        <v>49</v>
      </c>
      <c r="F2" s="36" t="s">
        <v>50</v>
      </c>
    </row>
    <row r="3" spans="2:6" x14ac:dyDescent="0.25">
      <c r="B3" s="7" t="s">
        <v>58</v>
      </c>
      <c r="C3" s="9">
        <v>0.56666666666666732</v>
      </c>
      <c r="D3" s="9">
        <v>1.0369669288471226</v>
      </c>
      <c r="E3" s="9">
        <v>-1.5218919388780274</v>
      </c>
      <c r="F3" s="9">
        <v>2.6552252722113621</v>
      </c>
    </row>
    <row r="4" spans="2:6" x14ac:dyDescent="0.25">
      <c r="B4" s="4" t="s">
        <v>59</v>
      </c>
      <c r="C4" s="10">
        <v>1.1222222222222218</v>
      </c>
      <c r="D4" s="10">
        <v>1.0369669288471228</v>
      </c>
      <c r="E4" s="10">
        <v>-0.9663363833224734</v>
      </c>
      <c r="F4" s="10">
        <v>3.210780827766917</v>
      </c>
    </row>
    <row r="5" spans="2:6" x14ac:dyDescent="0.25">
      <c r="B5" s="4" t="s">
        <v>60</v>
      </c>
      <c r="C5" s="10">
        <v>1.1222222222222227</v>
      </c>
      <c r="D5" s="10">
        <v>1.0369669288471226</v>
      </c>
      <c r="E5" s="10">
        <v>-0.96633638332247207</v>
      </c>
      <c r="F5" s="10">
        <v>3.2107808277669174</v>
      </c>
    </row>
    <row r="6" spans="2:6" x14ac:dyDescent="0.25">
      <c r="B6" s="4" t="s">
        <v>61</v>
      </c>
      <c r="C6" s="10">
        <v>1.6777777777777785</v>
      </c>
      <c r="D6" s="10">
        <v>1.0369669288471226</v>
      </c>
      <c r="E6" s="10">
        <v>-0.41078082776691627</v>
      </c>
      <c r="F6" s="10">
        <v>3.7663363833224732</v>
      </c>
    </row>
    <row r="7" spans="2:6" x14ac:dyDescent="0.25">
      <c r="B7" s="4" t="s">
        <v>57</v>
      </c>
      <c r="C7" s="10">
        <v>0</v>
      </c>
      <c r="D7" s="10">
        <v>1.0369669288471226</v>
      </c>
      <c r="E7" s="10">
        <v>-2.0885586055446947</v>
      </c>
      <c r="F7" s="10">
        <v>2.0885586055446947</v>
      </c>
    </row>
    <row r="8" spans="2:6" x14ac:dyDescent="0.25">
      <c r="B8" s="4" t="s">
        <v>62</v>
      </c>
      <c r="C8" s="10">
        <v>1.6777777777777771</v>
      </c>
      <c r="D8" s="10">
        <v>1.0369669288471228</v>
      </c>
      <c r="E8" s="10">
        <v>-0.41078082776691804</v>
      </c>
      <c r="F8" s="10">
        <v>3.7663363833224723</v>
      </c>
    </row>
    <row r="9" spans="2:6" x14ac:dyDescent="0.25">
      <c r="B9" s="4" t="s">
        <v>63</v>
      </c>
      <c r="C9" s="10">
        <v>1.677777777777778</v>
      </c>
      <c r="D9" s="10">
        <v>1.0369669288471224</v>
      </c>
      <c r="E9" s="10">
        <v>-0.41078082776691627</v>
      </c>
      <c r="F9" s="10">
        <v>3.7663363833224723</v>
      </c>
    </row>
    <row r="10" spans="2:6" x14ac:dyDescent="0.25">
      <c r="B10" s="4" t="s">
        <v>64</v>
      </c>
      <c r="C10" s="10">
        <v>2.2444444444444436</v>
      </c>
      <c r="D10" s="10">
        <v>1.0369669288471226</v>
      </c>
      <c r="E10" s="10">
        <v>0.15588583889974883</v>
      </c>
      <c r="F10" s="10">
        <v>4.3330030499891379</v>
      </c>
    </row>
    <row r="11" spans="2:6" ht="15.75" thickBot="1" x14ac:dyDescent="0.3">
      <c r="B11" s="8" t="s">
        <v>65</v>
      </c>
      <c r="C11" s="11">
        <v>5.0999999999999996</v>
      </c>
      <c r="D11" s="11">
        <v>1.0369669288471224</v>
      </c>
      <c r="E11" s="11">
        <v>3.0114413944553053</v>
      </c>
      <c r="F11" s="11">
        <v>7.1885586055446939</v>
      </c>
    </row>
  </sheetData>
  <pageMargins left="0.7" right="0.7" top="0.75" bottom="0.75" header="0.3" footer="0.3"/>
  <ignoredErrors>
    <ignoredError sqref="B3:B12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/>
  <dimension ref="B3:S70"/>
  <sheetViews>
    <sheetView tabSelected="1" topLeftCell="B47" workbookViewId="0">
      <selection activeCell="M68" sqref="M68"/>
    </sheetView>
  </sheetViews>
  <sheetFormatPr defaultRowHeight="15" x14ac:dyDescent="0.25"/>
  <sheetData>
    <row r="3" spans="2:19" x14ac:dyDescent="0.25">
      <c r="B3" s="19" t="s">
        <v>1136</v>
      </c>
      <c r="C3" s="19"/>
      <c r="D3" s="19"/>
      <c r="E3" s="19"/>
      <c r="F3" s="19"/>
      <c r="G3" s="19"/>
      <c r="H3" s="19"/>
      <c r="I3" s="19"/>
      <c r="J3" s="14" t="s">
        <v>1137</v>
      </c>
    </row>
    <row r="5" spans="2:19" x14ac:dyDescent="0.25">
      <c r="C5" t="s">
        <v>980</v>
      </c>
      <c r="E5" t="s">
        <v>1129</v>
      </c>
      <c r="J5" t="s">
        <v>1130</v>
      </c>
      <c r="O5" t="s">
        <v>1131</v>
      </c>
    </row>
    <row r="6" spans="2:19" x14ac:dyDescent="0.25">
      <c r="E6" t="s">
        <v>1132</v>
      </c>
      <c r="F6" t="s">
        <v>56</v>
      </c>
      <c r="G6" t="s">
        <v>1133</v>
      </c>
      <c r="H6" t="s">
        <v>1140</v>
      </c>
      <c r="I6" t="s">
        <v>1090</v>
      </c>
      <c r="J6" t="s">
        <v>1132</v>
      </c>
      <c r="K6" t="s">
        <v>56</v>
      </c>
      <c r="L6" t="s">
        <v>1133</v>
      </c>
      <c r="M6" t="s">
        <v>1140</v>
      </c>
      <c r="N6" t="s">
        <v>1090</v>
      </c>
      <c r="O6" t="s">
        <v>1132</v>
      </c>
      <c r="P6" t="s">
        <v>56</v>
      </c>
      <c r="Q6" t="s">
        <v>1133</v>
      </c>
      <c r="R6" t="s">
        <v>1140</v>
      </c>
      <c r="S6" t="s">
        <v>1090</v>
      </c>
    </row>
    <row r="7" spans="2:19" x14ac:dyDescent="0.25">
      <c r="C7">
        <v>6</v>
      </c>
      <c r="D7">
        <v>1</v>
      </c>
      <c r="E7">
        <v>15</v>
      </c>
      <c r="F7">
        <v>15</v>
      </c>
      <c r="G7">
        <v>0</v>
      </c>
      <c r="H7">
        <v>0</v>
      </c>
      <c r="I7">
        <v>0</v>
      </c>
      <c r="J7">
        <v>17</v>
      </c>
      <c r="K7">
        <v>13</v>
      </c>
      <c r="L7">
        <v>-0.13333333333333333</v>
      </c>
      <c r="M7">
        <v>-13.333333333333334</v>
      </c>
      <c r="N7">
        <v>0.13333333333333333</v>
      </c>
      <c r="O7">
        <v>8</v>
      </c>
      <c r="P7">
        <v>22</v>
      </c>
      <c r="Q7">
        <v>0.46666666666666667</v>
      </c>
      <c r="R7">
        <v>46.666666666666664</v>
      </c>
      <c r="S7">
        <v>-0.46666666666666667</v>
      </c>
    </row>
    <row r="8" spans="2:19" x14ac:dyDescent="0.25">
      <c r="D8">
        <v>2</v>
      </c>
      <c r="E8">
        <v>25</v>
      </c>
      <c r="F8">
        <v>5</v>
      </c>
      <c r="G8">
        <v>-0.66666666666666663</v>
      </c>
      <c r="H8">
        <v>-66.666666666666657</v>
      </c>
      <c r="I8">
        <v>0.66666666666666663</v>
      </c>
      <c r="J8">
        <v>10</v>
      </c>
      <c r="K8">
        <v>20</v>
      </c>
      <c r="L8">
        <v>0.33333333333333331</v>
      </c>
      <c r="M8">
        <v>33.333333333333329</v>
      </c>
      <c r="N8">
        <v>-0.33333333333333331</v>
      </c>
      <c r="O8">
        <v>7</v>
      </c>
      <c r="P8">
        <v>23</v>
      </c>
      <c r="Q8">
        <v>0.53333333333333333</v>
      </c>
      <c r="R8">
        <v>53.333333333333336</v>
      </c>
      <c r="S8">
        <v>-0.53333333333333333</v>
      </c>
    </row>
    <row r="9" spans="2:19" x14ac:dyDescent="0.25">
      <c r="D9">
        <v>3</v>
      </c>
      <c r="E9">
        <v>12</v>
      </c>
      <c r="F9">
        <v>18</v>
      </c>
      <c r="G9">
        <v>0.2</v>
      </c>
      <c r="H9">
        <v>20</v>
      </c>
      <c r="I9">
        <v>-0.2</v>
      </c>
      <c r="J9">
        <v>17</v>
      </c>
      <c r="K9">
        <v>13</v>
      </c>
      <c r="L9">
        <v>-0.13333333333333333</v>
      </c>
      <c r="M9">
        <v>-13.333333333333334</v>
      </c>
      <c r="N9">
        <v>0.13333333333333333</v>
      </c>
      <c r="O9">
        <v>12</v>
      </c>
      <c r="P9">
        <v>18</v>
      </c>
      <c r="Q9">
        <v>0.2</v>
      </c>
      <c r="R9">
        <v>20</v>
      </c>
      <c r="S9">
        <v>-0.2</v>
      </c>
    </row>
    <row r="10" spans="2:19" x14ac:dyDescent="0.25">
      <c r="C10">
        <v>12</v>
      </c>
      <c r="D10">
        <v>1</v>
      </c>
      <c r="E10">
        <v>16</v>
      </c>
      <c r="F10">
        <v>14</v>
      </c>
      <c r="G10">
        <v>-6.6666666666666666E-2</v>
      </c>
      <c r="H10">
        <v>-6.666666666666667</v>
      </c>
      <c r="I10">
        <v>6.6666666666666666E-2</v>
      </c>
      <c r="J10">
        <v>14</v>
      </c>
      <c r="K10">
        <v>16</v>
      </c>
      <c r="L10">
        <v>6.6666666666666666E-2</v>
      </c>
      <c r="M10">
        <v>6.666666666666667</v>
      </c>
      <c r="N10">
        <v>-6.6666666666666666E-2</v>
      </c>
      <c r="O10">
        <v>11</v>
      </c>
      <c r="P10">
        <v>19</v>
      </c>
      <c r="Q10">
        <v>0.26666666666666666</v>
      </c>
      <c r="R10">
        <v>26.666666666666668</v>
      </c>
      <c r="S10">
        <v>-0.26666666666666666</v>
      </c>
    </row>
    <row r="11" spans="2:19" x14ac:dyDescent="0.25">
      <c r="D11">
        <v>2</v>
      </c>
      <c r="E11">
        <v>13</v>
      </c>
      <c r="F11">
        <v>17</v>
      </c>
      <c r="G11">
        <v>0.13333333333333333</v>
      </c>
      <c r="H11">
        <v>13.333333333333334</v>
      </c>
      <c r="I11">
        <v>-0.13333333333333333</v>
      </c>
      <c r="J11">
        <v>15</v>
      </c>
      <c r="K11">
        <v>15</v>
      </c>
      <c r="L11">
        <v>0</v>
      </c>
      <c r="M11">
        <v>0</v>
      </c>
      <c r="N11">
        <v>0</v>
      </c>
      <c r="O11">
        <v>11</v>
      </c>
      <c r="P11">
        <v>19</v>
      </c>
      <c r="Q11">
        <v>0.26666666666666666</v>
      </c>
      <c r="R11">
        <v>26.666666666666668</v>
      </c>
      <c r="S11">
        <v>-0.26666666666666666</v>
      </c>
    </row>
    <row r="12" spans="2:19" x14ac:dyDescent="0.25">
      <c r="D12">
        <v>3</v>
      </c>
      <c r="E12">
        <v>17</v>
      </c>
      <c r="F12">
        <v>13</v>
      </c>
      <c r="G12">
        <v>-0.13333333333333333</v>
      </c>
      <c r="H12">
        <v>-13.333333333333334</v>
      </c>
      <c r="I12">
        <v>0.13333333333333333</v>
      </c>
      <c r="J12">
        <v>14</v>
      </c>
      <c r="K12">
        <v>16</v>
      </c>
      <c r="L12">
        <v>6.6666666666666666E-2</v>
      </c>
      <c r="M12">
        <v>6.666666666666667</v>
      </c>
      <c r="N12">
        <v>-6.6666666666666666E-2</v>
      </c>
      <c r="O12">
        <v>10</v>
      </c>
      <c r="P12">
        <v>20</v>
      </c>
      <c r="Q12">
        <v>0.33333333333333331</v>
      </c>
      <c r="R12">
        <v>33.333333333333329</v>
      </c>
      <c r="S12">
        <v>-0.33333333333333331</v>
      </c>
    </row>
    <row r="13" spans="2:19" x14ac:dyDescent="0.25">
      <c r="C13">
        <v>24</v>
      </c>
      <c r="D13">
        <v>1</v>
      </c>
      <c r="E13">
        <v>12</v>
      </c>
      <c r="F13">
        <v>18</v>
      </c>
      <c r="G13">
        <v>0.2</v>
      </c>
      <c r="H13">
        <v>20</v>
      </c>
      <c r="I13">
        <v>-0.2</v>
      </c>
      <c r="J13">
        <v>8</v>
      </c>
      <c r="K13">
        <v>22</v>
      </c>
      <c r="L13">
        <v>0.46666666666666667</v>
      </c>
      <c r="M13">
        <v>46.666666666666664</v>
      </c>
      <c r="N13">
        <v>-0.46666666666666667</v>
      </c>
      <c r="O13">
        <v>7</v>
      </c>
      <c r="P13">
        <v>23</v>
      </c>
      <c r="Q13">
        <v>0.53333333333333333</v>
      </c>
      <c r="R13">
        <v>53.333333333333336</v>
      </c>
      <c r="S13">
        <v>-0.53333333333333333</v>
      </c>
    </row>
    <row r="14" spans="2:19" x14ac:dyDescent="0.25">
      <c r="D14">
        <v>2</v>
      </c>
      <c r="E14">
        <v>14</v>
      </c>
      <c r="F14">
        <v>14</v>
      </c>
      <c r="G14">
        <v>0</v>
      </c>
      <c r="H14">
        <v>0</v>
      </c>
      <c r="I14">
        <v>0</v>
      </c>
      <c r="J14">
        <v>13</v>
      </c>
      <c r="K14">
        <v>17</v>
      </c>
      <c r="L14">
        <v>0.13333333333333333</v>
      </c>
      <c r="M14">
        <v>13.333333333333334</v>
      </c>
      <c r="N14">
        <v>-0.13333333333333333</v>
      </c>
      <c r="O14">
        <v>9</v>
      </c>
      <c r="P14">
        <v>20</v>
      </c>
      <c r="Q14">
        <v>0.37931034482758619</v>
      </c>
      <c r="R14">
        <v>37.931034482758619</v>
      </c>
      <c r="S14">
        <v>-0.37931034482758619</v>
      </c>
    </row>
    <row r="15" spans="2:19" x14ac:dyDescent="0.25">
      <c r="D15">
        <v>3</v>
      </c>
      <c r="E15">
        <v>17</v>
      </c>
      <c r="F15">
        <v>13</v>
      </c>
      <c r="G15">
        <v>-0.13333333333333333</v>
      </c>
      <c r="H15">
        <v>-13.333333333333334</v>
      </c>
      <c r="I15">
        <v>0.13333333333333333</v>
      </c>
      <c r="J15">
        <v>12</v>
      </c>
      <c r="K15">
        <v>18</v>
      </c>
      <c r="L15">
        <v>0.2</v>
      </c>
      <c r="M15">
        <v>20</v>
      </c>
      <c r="N15">
        <v>-0.2</v>
      </c>
      <c r="O15">
        <v>11</v>
      </c>
      <c r="P15">
        <v>19</v>
      </c>
      <c r="Q15">
        <v>0.26666666666666666</v>
      </c>
      <c r="R15">
        <v>26.666666666666668</v>
      </c>
      <c r="S15">
        <v>-0.26666666666666666</v>
      </c>
    </row>
    <row r="16" spans="2:19" x14ac:dyDescent="0.25">
      <c r="C16">
        <v>48</v>
      </c>
      <c r="D16">
        <v>1</v>
      </c>
      <c r="E16">
        <v>10</v>
      </c>
      <c r="F16">
        <v>20</v>
      </c>
      <c r="G16">
        <v>0.33333333333333331</v>
      </c>
      <c r="H16">
        <v>33.333333333333329</v>
      </c>
      <c r="I16">
        <v>-0.33333333333333331</v>
      </c>
      <c r="J16">
        <v>9</v>
      </c>
      <c r="K16">
        <v>21</v>
      </c>
      <c r="L16">
        <v>0.4</v>
      </c>
      <c r="M16">
        <v>40</v>
      </c>
      <c r="N16">
        <v>-0.4</v>
      </c>
      <c r="O16">
        <v>10</v>
      </c>
      <c r="P16">
        <v>20</v>
      </c>
      <c r="Q16">
        <v>0.33333333333333331</v>
      </c>
      <c r="R16">
        <v>33.333333333333329</v>
      </c>
      <c r="S16">
        <v>-0.33333333333333331</v>
      </c>
    </row>
    <row r="17" spans="2:19" x14ac:dyDescent="0.25">
      <c r="D17">
        <v>2</v>
      </c>
      <c r="E17">
        <v>14</v>
      </c>
      <c r="F17">
        <v>16</v>
      </c>
      <c r="G17">
        <v>6.6666666666666666E-2</v>
      </c>
      <c r="H17">
        <v>6.666666666666667</v>
      </c>
      <c r="I17">
        <v>-6.6666666666666666E-2</v>
      </c>
      <c r="J17">
        <v>11</v>
      </c>
      <c r="K17">
        <v>19</v>
      </c>
      <c r="L17">
        <v>0.26666666666666666</v>
      </c>
      <c r="M17">
        <v>26.666666666666668</v>
      </c>
      <c r="N17">
        <v>-0.26666666666666666</v>
      </c>
      <c r="O17">
        <v>11</v>
      </c>
      <c r="P17">
        <v>19</v>
      </c>
      <c r="Q17">
        <v>0.26666666666666666</v>
      </c>
      <c r="R17">
        <v>26.666666666666668</v>
      </c>
      <c r="S17">
        <v>-0.26666666666666666</v>
      </c>
    </row>
    <row r="18" spans="2:19" x14ac:dyDescent="0.25">
      <c r="D18">
        <v>3</v>
      </c>
      <c r="E18">
        <v>12</v>
      </c>
      <c r="F18">
        <v>18</v>
      </c>
      <c r="G18">
        <v>0.2</v>
      </c>
      <c r="H18">
        <v>20</v>
      </c>
      <c r="I18">
        <v>-0.2</v>
      </c>
      <c r="J18">
        <v>10</v>
      </c>
      <c r="K18">
        <v>20</v>
      </c>
      <c r="L18">
        <v>0.33333333333333331</v>
      </c>
      <c r="M18">
        <v>33.333333333333329</v>
      </c>
      <c r="N18">
        <v>-0.33333333333333331</v>
      </c>
      <c r="O18">
        <v>11</v>
      </c>
      <c r="P18">
        <v>19</v>
      </c>
      <c r="Q18">
        <v>0.26666666666666666</v>
      </c>
      <c r="R18">
        <v>26.666666666666668</v>
      </c>
      <c r="S18">
        <v>-0.26666666666666666</v>
      </c>
    </row>
    <row r="19" spans="2:19" x14ac:dyDescent="0.25">
      <c r="C19">
        <v>72</v>
      </c>
      <c r="D19">
        <v>1</v>
      </c>
      <c r="E19">
        <v>11</v>
      </c>
      <c r="F19">
        <v>15</v>
      </c>
      <c r="G19">
        <v>0.15384615384615385</v>
      </c>
      <c r="H19">
        <v>15.384615384615385</v>
      </c>
      <c r="I19">
        <v>-0.15384615384615385</v>
      </c>
      <c r="J19">
        <v>11</v>
      </c>
      <c r="K19">
        <v>18</v>
      </c>
      <c r="L19">
        <v>0.2413793103448276</v>
      </c>
      <c r="M19">
        <v>24.137931034482758</v>
      </c>
      <c r="N19">
        <v>-0.2413793103448276</v>
      </c>
      <c r="O19">
        <v>7</v>
      </c>
      <c r="P19">
        <v>23</v>
      </c>
      <c r="Q19">
        <v>0.53333333333333333</v>
      </c>
      <c r="R19">
        <v>53.333333333333336</v>
      </c>
      <c r="S19">
        <v>-0.53333333333333333</v>
      </c>
    </row>
    <row r="20" spans="2:19" x14ac:dyDescent="0.25">
      <c r="D20">
        <v>2</v>
      </c>
      <c r="E20">
        <v>16</v>
      </c>
      <c r="F20">
        <v>14</v>
      </c>
      <c r="G20">
        <v>-6.6666666666666666E-2</v>
      </c>
      <c r="H20">
        <v>-6.666666666666667</v>
      </c>
      <c r="I20">
        <v>6.6666666666666666E-2</v>
      </c>
      <c r="J20">
        <v>10</v>
      </c>
      <c r="K20">
        <v>20</v>
      </c>
      <c r="L20">
        <v>0.33333333333333331</v>
      </c>
      <c r="M20">
        <v>33.333333333333329</v>
      </c>
      <c r="N20">
        <v>-0.33333333333333331</v>
      </c>
      <c r="O20">
        <v>14</v>
      </c>
      <c r="P20">
        <v>16</v>
      </c>
      <c r="Q20">
        <v>6.6666666666666666E-2</v>
      </c>
      <c r="R20">
        <v>6.666666666666667</v>
      </c>
      <c r="S20">
        <v>-6.6666666666666666E-2</v>
      </c>
    </row>
    <row r="21" spans="2:19" x14ac:dyDescent="0.25">
      <c r="D21">
        <v>3</v>
      </c>
      <c r="E21">
        <v>10</v>
      </c>
      <c r="F21">
        <v>20</v>
      </c>
      <c r="G21">
        <v>0.33333333333333331</v>
      </c>
      <c r="H21">
        <v>33.333333333333329</v>
      </c>
      <c r="I21">
        <v>-0.33333333333333331</v>
      </c>
      <c r="J21">
        <v>14</v>
      </c>
      <c r="K21">
        <v>16</v>
      </c>
      <c r="L21">
        <v>6.6666666666666666E-2</v>
      </c>
      <c r="M21">
        <v>6.666666666666667</v>
      </c>
      <c r="N21">
        <v>-6.6666666666666666E-2</v>
      </c>
      <c r="O21">
        <v>16</v>
      </c>
      <c r="P21">
        <v>14</v>
      </c>
      <c r="Q21">
        <v>-6.6666666666666666E-2</v>
      </c>
      <c r="R21">
        <v>-6.666666666666667</v>
      </c>
      <c r="S21">
        <v>6.6666666666666666E-2</v>
      </c>
    </row>
    <row r="23" spans="2:19" x14ac:dyDescent="0.25">
      <c r="B23" s="19" t="s">
        <v>1136</v>
      </c>
      <c r="C23" s="19"/>
      <c r="D23" s="19"/>
      <c r="E23" s="19"/>
      <c r="F23" s="19"/>
      <c r="G23" s="19"/>
      <c r="H23" s="19"/>
      <c r="I23" s="19"/>
      <c r="J23" s="14" t="s">
        <v>1138</v>
      </c>
    </row>
    <row r="24" spans="2:19" x14ac:dyDescent="0.25">
      <c r="C24" t="s">
        <v>980</v>
      </c>
      <c r="D24" t="s">
        <v>981</v>
      </c>
      <c r="H24" t="s">
        <v>982</v>
      </c>
      <c r="L24" t="s">
        <v>983</v>
      </c>
    </row>
    <row r="25" spans="2:19" x14ac:dyDescent="0.25">
      <c r="D25" t="s">
        <v>984</v>
      </c>
      <c r="E25" t="s">
        <v>985</v>
      </c>
      <c r="F25" t="s">
        <v>986</v>
      </c>
      <c r="G25" t="s">
        <v>1090</v>
      </c>
      <c r="H25" t="s">
        <v>984</v>
      </c>
      <c r="I25" t="s">
        <v>985</v>
      </c>
      <c r="J25" t="s">
        <v>986</v>
      </c>
      <c r="K25" t="s">
        <v>1090</v>
      </c>
      <c r="L25" t="s">
        <v>984</v>
      </c>
      <c r="M25" t="s">
        <v>985</v>
      </c>
      <c r="N25" t="s">
        <v>986</v>
      </c>
      <c r="O25" t="s">
        <v>1090</v>
      </c>
    </row>
    <row r="26" spans="2:19" x14ac:dyDescent="0.25">
      <c r="C26">
        <v>6</v>
      </c>
      <c r="D26">
        <v>13</v>
      </c>
      <c r="E26">
        <v>13</v>
      </c>
      <c r="F26">
        <v>0</v>
      </c>
      <c r="G26">
        <v>0</v>
      </c>
      <c r="H26">
        <v>21</v>
      </c>
      <c r="I26">
        <v>9</v>
      </c>
      <c r="J26">
        <v>-40</v>
      </c>
      <c r="K26">
        <v>0.4</v>
      </c>
      <c r="L26">
        <v>4</v>
      </c>
      <c r="M26">
        <v>26</v>
      </c>
      <c r="N26">
        <v>73.333333333333329</v>
      </c>
      <c r="O26">
        <v>-0.73333333333333328</v>
      </c>
    </row>
    <row r="27" spans="2:19" x14ac:dyDescent="0.25">
      <c r="D27">
        <v>18</v>
      </c>
      <c r="E27">
        <v>6</v>
      </c>
      <c r="F27">
        <v>-50</v>
      </c>
      <c r="G27">
        <v>0.5</v>
      </c>
      <c r="H27">
        <v>7</v>
      </c>
      <c r="I27">
        <v>23</v>
      </c>
      <c r="J27">
        <v>53.333333333333336</v>
      </c>
      <c r="K27">
        <v>-0.53333333333333333</v>
      </c>
      <c r="L27">
        <v>5</v>
      </c>
      <c r="M27">
        <v>5</v>
      </c>
      <c r="N27">
        <v>0</v>
      </c>
      <c r="O27">
        <v>0</v>
      </c>
    </row>
    <row r="28" spans="2:19" x14ac:dyDescent="0.25">
      <c r="C28">
        <v>12</v>
      </c>
      <c r="D28">
        <v>3</v>
      </c>
      <c r="E28">
        <v>1</v>
      </c>
      <c r="F28">
        <v>-50</v>
      </c>
      <c r="G28">
        <v>0.5</v>
      </c>
      <c r="H28">
        <v>15</v>
      </c>
      <c r="I28">
        <v>13</v>
      </c>
      <c r="J28">
        <v>-7.1428571428571397</v>
      </c>
      <c r="K28">
        <v>7.1428571428571397E-2</v>
      </c>
      <c r="L28">
        <v>6</v>
      </c>
      <c r="M28">
        <v>12</v>
      </c>
      <c r="N28">
        <v>33.333333333333336</v>
      </c>
      <c r="O28">
        <v>-0.33333333333333331</v>
      </c>
    </row>
    <row r="29" spans="2:19" x14ac:dyDescent="0.25">
      <c r="D29">
        <v>7</v>
      </c>
      <c r="E29">
        <v>8</v>
      </c>
      <c r="F29">
        <v>6.666666666666667</v>
      </c>
      <c r="G29">
        <v>-6.6666666666666666E-2</v>
      </c>
      <c r="H29">
        <v>12</v>
      </c>
      <c r="I29">
        <v>17</v>
      </c>
      <c r="J29">
        <v>17.241379310344829</v>
      </c>
      <c r="K29">
        <v>-0.17241379310344829</v>
      </c>
      <c r="L29">
        <v>10</v>
      </c>
      <c r="M29">
        <v>14</v>
      </c>
      <c r="N29">
        <v>57.142857142857146</v>
      </c>
      <c r="O29">
        <v>-0.16666666666999999</v>
      </c>
    </row>
    <row r="30" spans="2:19" x14ac:dyDescent="0.25">
      <c r="C30">
        <v>24</v>
      </c>
      <c r="D30">
        <v>10</v>
      </c>
      <c r="E30">
        <v>17</v>
      </c>
      <c r="F30">
        <v>28</v>
      </c>
      <c r="G30">
        <v>-0.44827586206896552</v>
      </c>
      <c r="H30">
        <v>11</v>
      </c>
      <c r="I30">
        <v>15</v>
      </c>
      <c r="J30">
        <v>15.384615384615385</v>
      </c>
      <c r="K30">
        <v>-0.15384615384615385</v>
      </c>
      <c r="L30">
        <v>4</v>
      </c>
      <c r="M30">
        <v>22</v>
      </c>
      <c r="N30">
        <v>69.230769230769226</v>
      </c>
      <c r="O30">
        <v>-0.69230769230769229</v>
      </c>
    </row>
    <row r="31" spans="2:19" x14ac:dyDescent="0.25">
      <c r="D31">
        <v>3</v>
      </c>
      <c r="E31">
        <v>2</v>
      </c>
      <c r="F31">
        <v>-20</v>
      </c>
      <c r="G31">
        <v>-1</v>
      </c>
      <c r="H31">
        <v>10</v>
      </c>
      <c r="I31">
        <v>20</v>
      </c>
      <c r="J31">
        <v>33.333333333333336</v>
      </c>
      <c r="K31">
        <v>-0.33333333333333331</v>
      </c>
      <c r="L31">
        <v>10</v>
      </c>
      <c r="M31">
        <v>11</v>
      </c>
      <c r="N31">
        <v>4.7619047619047619</v>
      </c>
      <c r="O31">
        <v>-4.7619047619047616E-2</v>
      </c>
    </row>
    <row r="32" spans="2:19" x14ac:dyDescent="0.25">
      <c r="C32">
        <v>48</v>
      </c>
      <c r="D32">
        <v>2</v>
      </c>
      <c r="E32">
        <v>3</v>
      </c>
      <c r="F32">
        <v>20</v>
      </c>
      <c r="G32">
        <v>-1</v>
      </c>
      <c r="H32">
        <v>9</v>
      </c>
      <c r="I32">
        <v>16</v>
      </c>
      <c r="J32">
        <v>28</v>
      </c>
      <c r="K32">
        <v>0.18518518518518517</v>
      </c>
      <c r="L32">
        <v>1</v>
      </c>
      <c r="M32">
        <v>8</v>
      </c>
      <c r="N32">
        <v>77.777777777777771</v>
      </c>
      <c r="O32">
        <v>-0.77777777777777779</v>
      </c>
    </row>
    <row r="33" spans="3:19" x14ac:dyDescent="0.25">
      <c r="D33">
        <v>13</v>
      </c>
      <c r="E33">
        <v>11</v>
      </c>
      <c r="F33">
        <v>-8.3333333333000006</v>
      </c>
      <c r="G33">
        <v>0.35714285714285715</v>
      </c>
      <c r="H33">
        <v>5</v>
      </c>
      <c r="I33">
        <v>14</v>
      </c>
      <c r="J33">
        <v>47.368421050000002</v>
      </c>
      <c r="K33">
        <v>0.12</v>
      </c>
      <c r="L33">
        <v>7</v>
      </c>
      <c r="M33">
        <v>4</v>
      </c>
      <c r="N33">
        <v>-27.272727272727273</v>
      </c>
      <c r="O33">
        <v>0.27272727272727271</v>
      </c>
    </row>
    <row r="34" spans="3:19" x14ac:dyDescent="0.25">
      <c r="C34">
        <v>72</v>
      </c>
      <c r="D34">
        <v>0</v>
      </c>
      <c r="E34">
        <v>0</v>
      </c>
      <c r="F34" t="e">
        <v>#DIV/0!</v>
      </c>
      <c r="G34" t="e">
        <v>#DIV/0!</v>
      </c>
      <c r="H34">
        <v>4</v>
      </c>
      <c r="I34">
        <v>3</v>
      </c>
      <c r="J34">
        <v>-14.285714285714286</v>
      </c>
      <c r="K34">
        <v>0.14285714285714285</v>
      </c>
      <c r="L34">
        <v>0</v>
      </c>
      <c r="M34">
        <v>0</v>
      </c>
      <c r="N34" t="e">
        <v>#DIV/0!</v>
      </c>
      <c r="O34" t="e">
        <v>#DIV/0!</v>
      </c>
    </row>
    <row r="35" spans="3:19" x14ac:dyDescent="0.25">
      <c r="D35">
        <v>5</v>
      </c>
      <c r="E35">
        <v>5</v>
      </c>
      <c r="F35">
        <v>0</v>
      </c>
      <c r="G35">
        <v>0</v>
      </c>
      <c r="H35">
        <v>4</v>
      </c>
      <c r="I35">
        <v>5</v>
      </c>
      <c r="J35">
        <v>11.111111111111111</v>
      </c>
      <c r="K35">
        <v>-0.1111111111111111</v>
      </c>
      <c r="L35">
        <v>0</v>
      </c>
      <c r="M35">
        <v>1</v>
      </c>
      <c r="N35">
        <v>100</v>
      </c>
      <c r="O35">
        <v>-1</v>
      </c>
    </row>
    <row r="37" spans="3:19" x14ac:dyDescent="0.25">
      <c r="C37" t="s">
        <v>980</v>
      </c>
      <c r="E37" t="s">
        <v>1129</v>
      </c>
      <c r="J37" t="s">
        <v>1130</v>
      </c>
      <c r="O37" t="s">
        <v>1131</v>
      </c>
    </row>
    <row r="38" spans="3:19" x14ac:dyDescent="0.25">
      <c r="E38" t="s">
        <v>1132</v>
      </c>
      <c r="F38" t="s">
        <v>56</v>
      </c>
      <c r="G38" t="s">
        <v>1133</v>
      </c>
      <c r="H38" t="s">
        <v>1140</v>
      </c>
      <c r="I38" t="s">
        <v>1090</v>
      </c>
      <c r="J38" t="s">
        <v>1132</v>
      </c>
      <c r="K38" t="s">
        <v>56</v>
      </c>
      <c r="L38" t="s">
        <v>1133</v>
      </c>
      <c r="M38" t="s">
        <v>1140</v>
      </c>
      <c r="N38" t="s">
        <v>1090</v>
      </c>
      <c r="O38" t="s">
        <v>1132</v>
      </c>
      <c r="P38" t="s">
        <v>56</v>
      </c>
      <c r="Q38" t="s">
        <v>1133</v>
      </c>
      <c r="R38" t="s">
        <v>1140</v>
      </c>
      <c r="S38" t="s">
        <v>1090</v>
      </c>
    </row>
    <row r="39" spans="3:19" x14ac:dyDescent="0.25">
      <c r="C39">
        <v>6</v>
      </c>
      <c r="D39">
        <v>1</v>
      </c>
      <c r="E39">
        <v>15</v>
      </c>
      <c r="F39">
        <v>15</v>
      </c>
      <c r="G39">
        <v>0</v>
      </c>
      <c r="H39">
        <v>0</v>
      </c>
      <c r="I39">
        <v>0</v>
      </c>
      <c r="J39">
        <v>17</v>
      </c>
      <c r="K39">
        <v>13</v>
      </c>
      <c r="L39">
        <v>-0.13333333333333333</v>
      </c>
      <c r="M39">
        <v>-13.333333333333334</v>
      </c>
      <c r="N39">
        <v>0.13333333333333333</v>
      </c>
      <c r="O39">
        <v>8</v>
      </c>
      <c r="P39">
        <v>22</v>
      </c>
      <c r="Q39">
        <v>0.46666666666666667</v>
      </c>
      <c r="R39">
        <v>46.666666666666664</v>
      </c>
      <c r="S39">
        <v>-0.46666666666666667</v>
      </c>
    </row>
    <row r="40" spans="3:19" x14ac:dyDescent="0.25">
      <c r="D40">
        <v>2</v>
      </c>
      <c r="E40">
        <v>25</v>
      </c>
      <c r="F40">
        <v>5</v>
      </c>
      <c r="G40">
        <v>-0.66666666666666663</v>
      </c>
      <c r="H40">
        <v>-66.666666666666657</v>
      </c>
      <c r="I40">
        <v>0.66666666666666663</v>
      </c>
      <c r="J40">
        <v>10</v>
      </c>
      <c r="K40">
        <v>20</v>
      </c>
      <c r="L40">
        <v>0.33333333333333331</v>
      </c>
      <c r="M40">
        <v>33.333333333333329</v>
      </c>
      <c r="N40">
        <v>-0.33333333333333331</v>
      </c>
      <c r="O40">
        <v>7</v>
      </c>
      <c r="P40">
        <v>23</v>
      </c>
      <c r="Q40">
        <v>0.53333333333333333</v>
      </c>
      <c r="R40">
        <v>53.333333333333336</v>
      </c>
      <c r="S40">
        <v>-0.53333333333333333</v>
      </c>
    </row>
    <row r="41" spans="3:19" x14ac:dyDescent="0.25">
      <c r="D41">
        <v>3</v>
      </c>
      <c r="E41">
        <v>12</v>
      </c>
      <c r="F41">
        <v>18</v>
      </c>
      <c r="G41">
        <v>0.2</v>
      </c>
      <c r="H41">
        <v>20</v>
      </c>
      <c r="I41">
        <v>-0.2</v>
      </c>
      <c r="J41">
        <v>17</v>
      </c>
      <c r="K41">
        <v>13</v>
      </c>
      <c r="L41">
        <v>-0.13333333333333333</v>
      </c>
      <c r="M41">
        <v>-13.333333333333334</v>
      </c>
      <c r="N41">
        <v>0.13333333333333333</v>
      </c>
      <c r="O41">
        <v>12</v>
      </c>
      <c r="P41">
        <v>18</v>
      </c>
      <c r="Q41">
        <v>0.2</v>
      </c>
      <c r="R41">
        <v>20</v>
      </c>
      <c r="S41">
        <v>-0.2</v>
      </c>
    </row>
    <row r="42" spans="3:19" x14ac:dyDescent="0.25">
      <c r="D42">
        <v>4</v>
      </c>
      <c r="E42">
        <v>13</v>
      </c>
      <c r="F42">
        <v>13</v>
      </c>
      <c r="H42">
        <v>0</v>
      </c>
      <c r="I42">
        <v>0</v>
      </c>
      <c r="J42">
        <v>21</v>
      </c>
      <c r="K42">
        <v>9</v>
      </c>
      <c r="M42">
        <v>-40</v>
      </c>
      <c r="N42">
        <v>0.4</v>
      </c>
      <c r="O42">
        <v>4</v>
      </c>
      <c r="P42">
        <v>26</v>
      </c>
      <c r="R42">
        <v>73.333333333333329</v>
      </c>
      <c r="S42">
        <v>-0.73333333333333328</v>
      </c>
    </row>
    <row r="43" spans="3:19" x14ac:dyDescent="0.25">
      <c r="D43">
        <v>5</v>
      </c>
      <c r="E43">
        <v>18</v>
      </c>
      <c r="F43">
        <v>6</v>
      </c>
      <c r="H43">
        <v>-50</v>
      </c>
      <c r="I43">
        <v>0.5</v>
      </c>
      <c r="J43">
        <v>7</v>
      </c>
      <c r="K43">
        <v>23</v>
      </c>
      <c r="M43">
        <v>53.333333333333336</v>
      </c>
      <c r="N43">
        <v>-0.53333333333333333</v>
      </c>
      <c r="O43">
        <v>5</v>
      </c>
      <c r="P43">
        <v>5</v>
      </c>
      <c r="R43">
        <v>0</v>
      </c>
      <c r="S43">
        <v>0</v>
      </c>
    </row>
    <row r="44" spans="3:19" x14ac:dyDescent="0.25">
      <c r="C44">
        <v>12</v>
      </c>
      <c r="D44">
        <v>1</v>
      </c>
      <c r="E44">
        <v>16</v>
      </c>
      <c r="F44">
        <v>14</v>
      </c>
      <c r="G44">
        <v>-6.6666666666666666E-2</v>
      </c>
      <c r="H44">
        <v>-6.666666666666667</v>
      </c>
      <c r="I44">
        <v>6.6666666666666666E-2</v>
      </c>
      <c r="J44">
        <v>14</v>
      </c>
      <c r="K44">
        <v>16</v>
      </c>
      <c r="L44">
        <v>6.6666666666666666E-2</v>
      </c>
      <c r="M44">
        <v>6.666666666666667</v>
      </c>
      <c r="N44">
        <v>-6.6666666666666666E-2</v>
      </c>
      <c r="O44">
        <v>11</v>
      </c>
      <c r="P44">
        <v>19</v>
      </c>
      <c r="Q44">
        <v>0.26666666666666666</v>
      </c>
      <c r="R44">
        <v>26.666666666666668</v>
      </c>
      <c r="S44">
        <v>-0.26666666666666666</v>
      </c>
    </row>
    <row r="45" spans="3:19" x14ac:dyDescent="0.25">
      <c r="D45">
        <v>2</v>
      </c>
      <c r="E45">
        <v>13</v>
      </c>
      <c r="F45">
        <v>17</v>
      </c>
      <c r="G45">
        <v>0.13333333333333333</v>
      </c>
      <c r="H45">
        <v>13.333333333333334</v>
      </c>
      <c r="I45">
        <v>-0.13333333333333333</v>
      </c>
      <c r="J45">
        <v>15</v>
      </c>
      <c r="K45">
        <v>15</v>
      </c>
      <c r="L45">
        <v>0</v>
      </c>
      <c r="M45">
        <v>0</v>
      </c>
      <c r="N45">
        <v>0</v>
      </c>
      <c r="O45">
        <v>11</v>
      </c>
      <c r="P45">
        <v>19</v>
      </c>
      <c r="Q45">
        <v>0.26666666666666666</v>
      </c>
      <c r="R45">
        <v>26.666666666666668</v>
      </c>
      <c r="S45">
        <v>-0.26666666666666666</v>
      </c>
    </row>
    <row r="46" spans="3:19" x14ac:dyDescent="0.25">
      <c r="D46">
        <v>3</v>
      </c>
      <c r="E46">
        <v>17</v>
      </c>
      <c r="F46">
        <v>13</v>
      </c>
      <c r="G46">
        <v>-0.13333333333333333</v>
      </c>
      <c r="H46">
        <v>-13.333333333333334</v>
      </c>
      <c r="I46">
        <v>0.13333333333333333</v>
      </c>
      <c r="J46">
        <v>14</v>
      </c>
      <c r="K46">
        <v>16</v>
      </c>
      <c r="L46">
        <v>6.6666666666666666E-2</v>
      </c>
      <c r="M46">
        <v>6.666666666666667</v>
      </c>
      <c r="N46">
        <v>-6.6666666666666666E-2</v>
      </c>
      <c r="O46">
        <v>10</v>
      </c>
      <c r="P46">
        <v>20</v>
      </c>
      <c r="Q46">
        <v>0.33333333333333331</v>
      </c>
      <c r="R46">
        <v>33.333333333333329</v>
      </c>
      <c r="S46">
        <v>-0.33333333333333331</v>
      </c>
    </row>
    <row r="47" spans="3:19" x14ac:dyDescent="0.25">
      <c r="E47">
        <v>3</v>
      </c>
      <c r="F47">
        <v>1</v>
      </c>
      <c r="H47">
        <v>-50</v>
      </c>
      <c r="I47">
        <v>0.5</v>
      </c>
      <c r="J47">
        <v>15</v>
      </c>
      <c r="K47">
        <v>13</v>
      </c>
      <c r="M47">
        <v>-7.1428571428571397</v>
      </c>
      <c r="N47">
        <v>7.1428571428571397E-2</v>
      </c>
      <c r="O47">
        <v>6</v>
      </c>
      <c r="P47">
        <v>12</v>
      </c>
      <c r="R47">
        <v>33.333333333333336</v>
      </c>
      <c r="S47">
        <v>-0.33333333333333331</v>
      </c>
    </row>
    <row r="48" spans="3:19" x14ac:dyDescent="0.25">
      <c r="E48">
        <v>7</v>
      </c>
      <c r="F48">
        <v>8</v>
      </c>
      <c r="H48">
        <v>6.666666666666667</v>
      </c>
      <c r="I48">
        <v>-6.6666666666666666E-2</v>
      </c>
      <c r="J48">
        <v>12</v>
      </c>
      <c r="K48">
        <v>17</v>
      </c>
      <c r="M48">
        <v>17.241379310344829</v>
      </c>
      <c r="N48">
        <v>-0.17241379310344829</v>
      </c>
      <c r="O48">
        <v>10</v>
      </c>
      <c r="P48">
        <v>14</v>
      </c>
      <c r="R48">
        <v>57.142857142857146</v>
      </c>
      <c r="S48">
        <v>-0.16666666666999999</v>
      </c>
    </row>
    <row r="49" spans="3:19" x14ac:dyDescent="0.25">
      <c r="C49">
        <v>24</v>
      </c>
      <c r="D49">
        <v>1</v>
      </c>
      <c r="E49">
        <v>12</v>
      </c>
      <c r="F49">
        <v>18</v>
      </c>
      <c r="G49">
        <v>0.2</v>
      </c>
      <c r="H49">
        <v>20</v>
      </c>
      <c r="I49">
        <v>-0.2</v>
      </c>
      <c r="J49">
        <v>8</v>
      </c>
      <c r="K49">
        <v>22</v>
      </c>
      <c r="L49">
        <v>0.46666666666666667</v>
      </c>
      <c r="M49">
        <v>46.666666666666664</v>
      </c>
      <c r="N49">
        <v>-0.46666666666666667</v>
      </c>
      <c r="O49">
        <v>7</v>
      </c>
      <c r="P49">
        <v>23</v>
      </c>
      <c r="Q49">
        <v>0.53333333333333333</v>
      </c>
      <c r="R49">
        <v>53.333333333333336</v>
      </c>
      <c r="S49">
        <v>-0.53333333333333333</v>
      </c>
    </row>
    <row r="50" spans="3:19" x14ac:dyDescent="0.25">
      <c r="D50">
        <v>2</v>
      </c>
      <c r="E50">
        <v>14</v>
      </c>
      <c r="F50">
        <v>14</v>
      </c>
      <c r="G50">
        <v>0</v>
      </c>
      <c r="H50">
        <v>0</v>
      </c>
      <c r="I50">
        <v>0</v>
      </c>
      <c r="J50">
        <v>13</v>
      </c>
      <c r="K50">
        <v>17</v>
      </c>
      <c r="L50">
        <v>0.13333333333333333</v>
      </c>
      <c r="M50">
        <v>13.333333333333334</v>
      </c>
      <c r="N50">
        <v>-0.13333333333333333</v>
      </c>
      <c r="O50">
        <v>9</v>
      </c>
      <c r="P50">
        <v>20</v>
      </c>
      <c r="Q50">
        <v>0.37931034482758619</v>
      </c>
      <c r="R50">
        <v>37.931034482758619</v>
      </c>
      <c r="S50">
        <v>-0.37931034482758619</v>
      </c>
    </row>
    <row r="51" spans="3:19" x14ac:dyDescent="0.25">
      <c r="D51">
        <v>3</v>
      </c>
      <c r="E51">
        <v>17</v>
      </c>
      <c r="F51">
        <v>13</v>
      </c>
      <c r="G51">
        <v>-0.13333333333333333</v>
      </c>
      <c r="H51">
        <v>-13.333333333333334</v>
      </c>
      <c r="I51">
        <v>0.13333333333333333</v>
      </c>
      <c r="J51">
        <v>12</v>
      </c>
      <c r="K51">
        <v>18</v>
      </c>
      <c r="L51">
        <v>0.2</v>
      </c>
      <c r="M51">
        <v>20</v>
      </c>
      <c r="N51">
        <v>-0.2</v>
      </c>
      <c r="O51">
        <v>11</v>
      </c>
      <c r="P51">
        <v>19</v>
      </c>
      <c r="Q51">
        <v>0.26666666666666666</v>
      </c>
      <c r="R51">
        <v>26.666666666666668</v>
      </c>
      <c r="S51">
        <v>-0.26666666666666666</v>
      </c>
    </row>
    <row r="52" spans="3:19" x14ac:dyDescent="0.25">
      <c r="D52">
        <v>4</v>
      </c>
      <c r="E52">
        <v>10</v>
      </c>
      <c r="F52">
        <v>17</v>
      </c>
      <c r="H52">
        <v>28</v>
      </c>
      <c r="I52">
        <v>-0.44827586206896552</v>
      </c>
      <c r="J52">
        <v>11</v>
      </c>
      <c r="K52">
        <v>15</v>
      </c>
      <c r="M52">
        <v>15.384615384615385</v>
      </c>
      <c r="N52">
        <v>-0.15384615384615385</v>
      </c>
      <c r="O52">
        <v>4</v>
      </c>
      <c r="P52">
        <v>22</v>
      </c>
      <c r="R52">
        <v>69.230769230769226</v>
      </c>
      <c r="S52">
        <v>-0.69230769230769229</v>
      </c>
    </row>
    <row r="53" spans="3:19" x14ac:dyDescent="0.25">
      <c r="D53">
        <v>5</v>
      </c>
      <c r="E53">
        <v>3</v>
      </c>
      <c r="F53">
        <v>2</v>
      </c>
      <c r="H53">
        <v>-20</v>
      </c>
      <c r="I53">
        <v>-1</v>
      </c>
      <c r="J53">
        <v>10</v>
      </c>
      <c r="K53">
        <v>20</v>
      </c>
      <c r="M53">
        <v>33.333333333333336</v>
      </c>
      <c r="N53">
        <v>-0.33333333333333331</v>
      </c>
      <c r="O53">
        <v>10</v>
      </c>
      <c r="P53">
        <v>11</v>
      </c>
      <c r="R53">
        <v>4.7619047619047619</v>
      </c>
      <c r="S53">
        <v>-4.7619047619047616E-2</v>
      </c>
    </row>
    <row r="54" spans="3:19" x14ac:dyDescent="0.25">
      <c r="C54">
        <v>48</v>
      </c>
      <c r="D54">
        <v>1</v>
      </c>
      <c r="E54">
        <v>10</v>
      </c>
      <c r="F54">
        <v>20</v>
      </c>
      <c r="G54">
        <v>0.33333333333333331</v>
      </c>
      <c r="H54">
        <v>33.333333333333329</v>
      </c>
      <c r="I54">
        <v>-0.33333333333333331</v>
      </c>
      <c r="J54">
        <v>9</v>
      </c>
      <c r="K54">
        <v>21</v>
      </c>
      <c r="L54">
        <v>0.4</v>
      </c>
      <c r="M54">
        <v>40</v>
      </c>
      <c r="N54">
        <v>-0.4</v>
      </c>
      <c r="O54">
        <v>10</v>
      </c>
      <c r="P54">
        <v>20</v>
      </c>
      <c r="Q54">
        <v>0.33333333333333331</v>
      </c>
      <c r="R54">
        <v>33.333333333333329</v>
      </c>
      <c r="S54">
        <v>-0.33333333333333331</v>
      </c>
    </row>
    <row r="55" spans="3:19" x14ac:dyDescent="0.25">
      <c r="D55">
        <v>2</v>
      </c>
      <c r="E55">
        <v>14</v>
      </c>
      <c r="F55">
        <v>16</v>
      </c>
      <c r="G55">
        <v>6.6666666666666666E-2</v>
      </c>
      <c r="H55">
        <v>6.666666666666667</v>
      </c>
      <c r="I55">
        <v>-6.6666666666666666E-2</v>
      </c>
      <c r="J55">
        <v>11</v>
      </c>
      <c r="K55">
        <v>19</v>
      </c>
      <c r="L55">
        <v>0.26666666666666666</v>
      </c>
      <c r="M55">
        <v>26.666666666666668</v>
      </c>
      <c r="N55">
        <v>-0.26666666666666666</v>
      </c>
      <c r="O55">
        <v>11</v>
      </c>
      <c r="P55">
        <v>19</v>
      </c>
      <c r="Q55">
        <v>0.26666666666666666</v>
      </c>
      <c r="R55">
        <v>26.666666666666668</v>
      </c>
      <c r="S55">
        <v>-0.26666666666666666</v>
      </c>
    </row>
    <row r="56" spans="3:19" x14ac:dyDescent="0.25">
      <c r="D56">
        <v>3</v>
      </c>
      <c r="E56">
        <v>12</v>
      </c>
      <c r="F56">
        <v>18</v>
      </c>
      <c r="G56">
        <v>0.2</v>
      </c>
      <c r="H56">
        <v>20</v>
      </c>
      <c r="I56">
        <v>-0.2</v>
      </c>
      <c r="J56">
        <v>10</v>
      </c>
      <c r="K56">
        <v>20</v>
      </c>
      <c r="L56">
        <v>0.33333333333333331</v>
      </c>
      <c r="M56">
        <v>33.333333333333329</v>
      </c>
      <c r="N56">
        <v>-0.33333333333333331</v>
      </c>
      <c r="O56">
        <v>11</v>
      </c>
      <c r="P56">
        <v>19</v>
      </c>
      <c r="Q56">
        <v>0.26666666666666666</v>
      </c>
      <c r="R56">
        <v>26.666666666666668</v>
      </c>
      <c r="S56">
        <v>-0.26666666666666666</v>
      </c>
    </row>
    <row r="57" spans="3:19" x14ac:dyDescent="0.25">
      <c r="D57">
        <v>4</v>
      </c>
      <c r="E57">
        <v>2</v>
      </c>
      <c r="F57">
        <v>3</v>
      </c>
      <c r="H57">
        <v>20</v>
      </c>
      <c r="I57">
        <v>-0.2</v>
      </c>
      <c r="J57">
        <v>9</v>
      </c>
      <c r="K57">
        <v>16</v>
      </c>
      <c r="M57">
        <v>28</v>
      </c>
      <c r="N57">
        <v>0.18518518518518517</v>
      </c>
      <c r="O57">
        <v>1</v>
      </c>
      <c r="P57">
        <v>8</v>
      </c>
      <c r="R57">
        <v>77.777777777777771</v>
      </c>
      <c r="S57">
        <v>-0.77777777777777779</v>
      </c>
    </row>
    <row r="58" spans="3:19" x14ac:dyDescent="0.25">
      <c r="D58">
        <v>5</v>
      </c>
      <c r="E58">
        <v>13</v>
      </c>
      <c r="F58">
        <v>11</v>
      </c>
      <c r="H58">
        <v>-8.3333333333000006</v>
      </c>
      <c r="I58">
        <v>0.35714285714285715</v>
      </c>
      <c r="J58">
        <v>5</v>
      </c>
      <c r="K58">
        <v>14</v>
      </c>
      <c r="M58">
        <v>47.368421050000002</v>
      </c>
      <c r="N58">
        <v>0.12</v>
      </c>
      <c r="O58">
        <v>7</v>
      </c>
      <c r="P58">
        <v>4</v>
      </c>
      <c r="R58">
        <v>-27.272727272727273</v>
      </c>
      <c r="S58">
        <v>0.27272727272727271</v>
      </c>
    </row>
    <row r="59" spans="3:19" x14ac:dyDescent="0.25">
      <c r="C59">
        <v>72</v>
      </c>
      <c r="D59">
        <v>1</v>
      </c>
      <c r="E59">
        <v>11</v>
      </c>
      <c r="F59">
        <v>15</v>
      </c>
      <c r="G59">
        <v>0.15384615384615385</v>
      </c>
      <c r="H59">
        <v>15.384615384615385</v>
      </c>
      <c r="I59">
        <v>-0.15384615384615385</v>
      </c>
      <c r="J59">
        <v>11</v>
      </c>
      <c r="K59">
        <v>18</v>
      </c>
      <c r="L59">
        <v>0.2413793103448276</v>
      </c>
      <c r="M59">
        <v>24.137931034482758</v>
      </c>
      <c r="N59">
        <v>-0.2413793103448276</v>
      </c>
      <c r="O59">
        <v>7</v>
      </c>
      <c r="P59">
        <v>23</v>
      </c>
      <c r="Q59">
        <v>0.53333333333333333</v>
      </c>
      <c r="R59">
        <v>53.333333333333336</v>
      </c>
      <c r="S59">
        <v>-0.53333333333333333</v>
      </c>
    </row>
    <row r="60" spans="3:19" x14ac:dyDescent="0.25">
      <c r="D60">
        <v>2</v>
      </c>
      <c r="E60">
        <v>16</v>
      </c>
      <c r="F60">
        <v>14</v>
      </c>
      <c r="G60">
        <v>-6.6666666666666666E-2</v>
      </c>
      <c r="H60">
        <v>-6.666666666666667</v>
      </c>
      <c r="I60">
        <v>6.6666666666666666E-2</v>
      </c>
      <c r="J60">
        <v>10</v>
      </c>
      <c r="K60">
        <v>20</v>
      </c>
      <c r="L60">
        <v>0.33333333333333331</v>
      </c>
      <c r="M60">
        <v>33.333333333333329</v>
      </c>
      <c r="N60">
        <v>-0.33333333333333331</v>
      </c>
      <c r="O60">
        <v>14</v>
      </c>
      <c r="P60">
        <v>16</v>
      </c>
      <c r="Q60">
        <v>6.6666666666666666E-2</v>
      </c>
      <c r="R60">
        <v>6.666666666666667</v>
      </c>
      <c r="S60">
        <v>-6.6666666666666666E-2</v>
      </c>
    </row>
    <row r="61" spans="3:19" x14ac:dyDescent="0.25">
      <c r="D61">
        <v>3</v>
      </c>
      <c r="E61">
        <v>10</v>
      </c>
      <c r="F61">
        <v>20</v>
      </c>
      <c r="G61">
        <v>0.33333333333333331</v>
      </c>
      <c r="H61">
        <v>33.333333333333329</v>
      </c>
      <c r="I61">
        <v>-0.33333333333333331</v>
      </c>
      <c r="J61">
        <v>14</v>
      </c>
      <c r="K61">
        <v>16</v>
      </c>
      <c r="L61">
        <v>6.6666666666666666E-2</v>
      </c>
      <c r="M61">
        <v>6.666666666666667</v>
      </c>
      <c r="N61">
        <v>-6.6666666666666666E-2</v>
      </c>
      <c r="O61">
        <v>16</v>
      </c>
      <c r="P61">
        <v>14</v>
      </c>
      <c r="Q61">
        <v>-6.6666666666666666E-2</v>
      </c>
      <c r="R61">
        <v>-6.666666666666667</v>
      </c>
      <c r="S61">
        <v>6.6666666666666666E-2</v>
      </c>
    </row>
    <row r="62" spans="3:19" x14ac:dyDescent="0.25">
      <c r="D62">
        <v>4</v>
      </c>
      <c r="E62">
        <v>0</v>
      </c>
      <c r="F62">
        <v>0</v>
      </c>
      <c r="H62" t="e">
        <v>#DIV/0!</v>
      </c>
      <c r="I62" t="e">
        <v>#DIV/0!</v>
      </c>
      <c r="J62">
        <v>4</v>
      </c>
      <c r="K62">
        <v>3</v>
      </c>
      <c r="M62">
        <v>-14.285714285714286</v>
      </c>
      <c r="N62">
        <v>0.14285714285714285</v>
      </c>
      <c r="O62">
        <v>0</v>
      </c>
      <c r="P62">
        <v>0</v>
      </c>
      <c r="R62" t="e">
        <v>#DIV/0!</v>
      </c>
      <c r="S62" t="e">
        <v>#DIV/0!</v>
      </c>
    </row>
    <row r="63" spans="3:19" x14ac:dyDescent="0.25">
      <c r="D63">
        <v>5</v>
      </c>
      <c r="E63">
        <v>6</v>
      </c>
      <c r="F63">
        <v>6</v>
      </c>
      <c r="H63">
        <v>0</v>
      </c>
      <c r="I63">
        <v>0</v>
      </c>
      <c r="J63">
        <v>4</v>
      </c>
      <c r="K63">
        <v>5</v>
      </c>
      <c r="M63">
        <v>11.111111111111111</v>
      </c>
      <c r="N63">
        <v>-0.1111111111111111</v>
      </c>
      <c r="O63">
        <v>0</v>
      </c>
      <c r="P63">
        <v>1</v>
      </c>
      <c r="R63">
        <v>100</v>
      </c>
      <c r="S63">
        <v>-1</v>
      </c>
    </row>
    <row r="65" spans="4:7" x14ac:dyDescent="0.25">
      <c r="D65" s="13" t="s">
        <v>1139</v>
      </c>
    </row>
    <row r="66" spans="4:7" x14ac:dyDescent="0.25">
      <c r="E66" t="s">
        <v>981</v>
      </c>
      <c r="F66" t="s">
        <v>982</v>
      </c>
      <c r="G66" t="s">
        <v>983</v>
      </c>
    </row>
    <row r="67" spans="4:7" x14ac:dyDescent="0.25">
      <c r="D67">
        <v>6</v>
      </c>
      <c r="F67">
        <v>2.2000000000000002</v>
      </c>
      <c r="G67">
        <v>40</v>
      </c>
    </row>
    <row r="68" spans="4:7" x14ac:dyDescent="0.25">
      <c r="D68">
        <v>12</v>
      </c>
      <c r="F68">
        <v>4.4000000000000004</v>
      </c>
      <c r="G68">
        <v>28.9</v>
      </c>
    </row>
    <row r="69" spans="4:7" x14ac:dyDescent="0.25">
      <c r="D69">
        <v>24</v>
      </c>
      <c r="E69">
        <v>2.2000000000000002</v>
      </c>
      <c r="F69">
        <v>26.7</v>
      </c>
      <c r="G69">
        <v>39.299999999999997</v>
      </c>
    </row>
    <row r="70" spans="4:7" x14ac:dyDescent="0.25">
      <c r="D70">
        <v>48</v>
      </c>
      <c r="E70">
        <v>6.7</v>
      </c>
      <c r="F70">
        <v>33.299999999999997</v>
      </c>
      <c r="G70">
        <v>28.9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B19:O25"/>
  <sheetViews>
    <sheetView topLeftCell="A9" workbookViewId="0">
      <selection activeCell="L14" sqref="L14"/>
    </sheetView>
  </sheetViews>
  <sheetFormatPr defaultRowHeight="15" x14ac:dyDescent="0.25"/>
  <sheetData>
    <row r="19" spans="2:15" x14ac:dyDescent="0.25">
      <c r="C19" t="s">
        <v>71</v>
      </c>
    </row>
    <row r="20" spans="2:15" x14ac:dyDescent="0.25">
      <c r="C20" t="s">
        <v>1093</v>
      </c>
      <c r="D20" t="s">
        <v>1094</v>
      </c>
      <c r="E20" t="s">
        <v>1095</v>
      </c>
      <c r="F20" t="s">
        <v>1096</v>
      </c>
      <c r="G20" t="s">
        <v>1097</v>
      </c>
      <c r="H20" t="s">
        <v>1098</v>
      </c>
      <c r="I20" t="s">
        <v>1102</v>
      </c>
      <c r="J20" t="s">
        <v>1103</v>
      </c>
      <c r="K20" t="s">
        <v>1104</v>
      </c>
      <c r="O20" t="s">
        <v>1102</v>
      </c>
    </row>
    <row r="21" spans="2:15" x14ac:dyDescent="0.25">
      <c r="B21" t="s">
        <v>980</v>
      </c>
    </row>
    <row r="22" spans="2:15" x14ac:dyDescent="0.25">
      <c r="B22">
        <v>6</v>
      </c>
      <c r="C22">
        <v>12.477650063856959</v>
      </c>
      <c r="D22">
        <v>35.228385807096451</v>
      </c>
      <c r="E22">
        <v>39.202131202131206</v>
      </c>
      <c r="F22">
        <v>3.8186547751765141</v>
      </c>
      <c r="G22">
        <v>50.525591904902249</v>
      </c>
      <c r="H22">
        <v>62.760270582412133</v>
      </c>
      <c r="J22">
        <v>2.2000000000000002</v>
      </c>
      <c r="K22">
        <v>40</v>
      </c>
    </row>
    <row r="23" spans="2:15" x14ac:dyDescent="0.25">
      <c r="B23">
        <v>12</v>
      </c>
      <c r="C23">
        <v>12.725925925925925</v>
      </c>
      <c r="D23">
        <v>9.1151249771939433</v>
      </c>
      <c r="E23">
        <v>41.961904761904762</v>
      </c>
      <c r="F23">
        <v>22.771094402673349</v>
      </c>
      <c r="G23">
        <v>23.101831501831505</v>
      </c>
      <c r="H23">
        <v>51.594405594405586</v>
      </c>
      <c r="J23">
        <v>4.4000000000000004</v>
      </c>
      <c r="K23">
        <v>28.9</v>
      </c>
    </row>
    <row r="24" spans="2:15" x14ac:dyDescent="0.25">
      <c r="B24">
        <v>24</v>
      </c>
      <c r="C24">
        <v>51.058249070953238</v>
      </c>
      <c r="D24">
        <v>24.891415830546265</v>
      </c>
      <c r="E24">
        <v>33.253384296862556</v>
      </c>
      <c r="F24">
        <v>30.437665782493365</v>
      </c>
      <c r="G24">
        <v>15.063768115942029</v>
      </c>
      <c r="H24">
        <v>47.408521303258141</v>
      </c>
      <c r="I24">
        <v>2.2000000000000002</v>
      </c>
      <c r="J24">
        <v>26.7</v>
      </c>
      <c r="K24">
        <v>39.299999999999997</v>
      </c>
    </row>
    <row r="25" spans="2:15" x14ac:dyDescent="0.25">
      <c r="B25">
        <v>48</v>
      </c>
      <c r="C25">
        <v>14.646911396137398</v>
      </c>
      <c r="D25">
        <v>24.891415830546265</v>
      </c>
      <c r="E25">
        <v>15.234699940582288</v>
      </c>
      <c r="F25">
        <v>39.129380764163372</v>
      </c>
      <c r="G25">
        <v>40.547597995873858</v>
      </c>
      <c r="H25">
        <v>28.727272727272727</v>
      </c>
      <c r="I25">
        <v>6.7</v>
      </c>
      <c r="J25">
        <v>33.299999999999997</v>
      </c>
      <c r="K25">
        <v>28.9</v>
      </c>
    </row>
  </sheetData>
  <pageMargins left="0.7" right="0.7" top="0.75" bottom="0.75" header="0.3" footer="0.3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19"/>
  <sheetViews>
    <sheetView workbookViewId="0">
      <selection activeCell="O12" sqref="O12"/>
    </sheetView>
  </sheetViews>
  <sheetFormatPr defaultRowHeight="15" x14ac:dyDescent="0.25"/>
  <sheetData>
    <row r="3" spans="3:12" x14ac:dyDescent="0.25">
      <c r="C3" t="s">
        <v>980</v>
      </c>
      <c r="D3" t="s">
        <v>981</v>
      </c>
      <c r="G3" t="s">
        <v>982</v>
      </c>
      <c r="J3" t="s">
        <v>983</v>
      </c>
    </row>
    <row r="4" spans="3:12" x14ac:dyDescent="0.25">
      <c r="D4" t="s">
        <v>984</v>
      </c>
      <c r="E4" t="s">
        <v>985</v>
      </c>
      <c r="F4" t="s">
        <v>986</v>
      </c>
      <c r="G4" t="s">
        <v>984</v>
      </c>
      <c r="H4" t="s">
        <v>985</v>
      </c>
      <c r="I4" t="s">
        <v>986</v>
      </c>
      <c r="J4" t="s">
        <v>984</v>
      </c>
      <c r="K4" t="s">
        <v>985</v>
      </c>
      <c r="L4" t="s">
        <v>986</v>
      </c>
    </row>
    <row r="5" spans="3:12" x14ac:dyDescent="0.25">
      <c r="C5">
        <v>6</v>
      </c>
      <c r="D5">
        <v>13</v>
      </c>
      <c r="E5">
        <v>14</v>
      </c>
      <c r="F5">
        <f>(E5-D5)*100/(E5+D5)</f>
        <v>3.7037037037037037</v>
      </c>
      <c r="G5">
        <v>15</v>
      </c>
      <c r="H5">
        <v>13</v>
      </c>
      <c r="I5">
        <f>(H5-G5)*100/(H5+G5)</f>
        <v>-7.1428571428571432</v>
      </c>
      <c r="J5">
        <v>8</v>
      </c>
      <c r="K5">
        <v>21</v>
      </c>
      <c r="L5">
        <f>(K5-J5)*100/(K5+J5)</f>
        <v>44.827586206896555</v>
      </c>
    </row>
    <row r="6" spans="3:12" x14ac:dyDescent="0.25">
      <c r="D6">
        <v>20</v>
      </c>
      <c r="E6">
        <v>7</v>
      </c>
      <c r="F6">
        <f t="shared" ref="F6:F19" si="0">(E6-D6)*100/(E6+D6)</f>
        <v>-48.148148148148145</v>
      </c>
      <c r="G6">
        <v>14</v>
      </c>
      <c r="H6">
        <v>16</v>
      </c>
      <c r="I6">
        <f t="shared" ref="I6:I19" si="1">(H6-G6)*100/(H6+G6)</f>
        <v>6.666666666666667</v>
      </c>
      <c r="J6">
        <v>6</v>
      </c>
      <c r="K6">
        <v>20</v>
      </c>
      <c r="L6">
        <f t="shared" ref="L6:L19" si="2">(K6-J6)*100/(K6+J6)</f>
        <v>53.846153846153847</v>
      </c>
    </row>
    <row r="7" spans="3:12" x14ac:dyDescent="0.25">
      <c r="D7">
        <v>7</v>
      </c>
      <c r="E7">
        <v>17</v>
      </c>
      <c r="F7">
        <f t="shared" si="0"/>
        <v>41.666666666666664</v>
      </c>
      <c r="G7">
        <v>13</v>
      </c>
      <c r="H7">
        <v>17</v>
      </c>
      <c r="I7">
        <f t="shared" si="1"/>
        <v>13.333333333333334</v>
      </c>
      <c r="J7">
        <v>5</v>
      </c>
      <c r="K7">
        <v>25</v>
      </c>
      <c r="L7">
        <f t="shared" si="2"/>
        <v>66.666666666666671</v>
      </c>
    </row>
    <row r="8" spans="3:12" x14ac:dyDescent="0.25">
      <c r="C8">
        <v>12</v>
      </c>
      <c r="D8">
        <v>12</v>
      </c>
      <c r="E8">
        <v>17</v>
      </c>
      <c r="F8">
        <f t="shared" si="0"/>
        <v>17.241379310344829</v>
      </c>
      <c r="G8">
        <v>13</v>
      </c>
      <c r="H8">
        <v>15</v>
      </c>
      <c r="I8">
        <f t="shared" si="1"/>
        <v>7.1428571428571432</v>
      </c>
      <c r="J8">
        <v>14</v>
      </c>
      <c r="K8">
        <v>15</v>
      </c>
      <c r="L8">
        <f t="shared" si="2"/>
        <v>3.4482758620689653</v>
      </c>
    </row>
    <row r="9" spans="3:12" x14ac:dyDescent="0.25">
      <c r="D9">
        <v>13</v>
      </c>
      <c r="E9">
        <v>10</v>
      </c>
      <c r="F9">
        <f t="shared" si="0"/>
        <v>-13.043478260869565</v>
      </c>
      <c r="G9">
        <v>9</v>
      </c>
      <c r="H9">
        <v>15</v>
      </c>
      <c r="I9">
        <f t="shared" si="1"/>
        <v>25</v>
      </c>
      <c r="J9">
        <v>9</v>
      </c>
      <c r="K9">
        <v>17</v>
      </c>
      <c r="L9">
        <f t="shared" si="2"/>
        <v>30.76923076923077</v>
      </c>
    </row>
    <row r="10" spans="3:12" x14ac:dyDescent="0.25">
      <c r="D10">
        <v>15</v>
      </c>
      <c r="E10">
        <v>15</v>
      </c>
      <c r="F10">
        <f t="shared" si="0"/>
        <v>0</v>
      </c>
      <c r="G10">
        <v>10</v>
      </c>
      <c r="H10">
        <v>13</v>
      </c>
      <c r="I10">
        <f t="shared" si="1"/>
        <v>13.043478260869565</v>
      </c>
      <c r="J10">
        <v>6</v>
      </c>
      <c r="K10">
        <v>18</v>
      </c>
      <c r="L10">
        <f t="shared" si="2"/>
        <v>50</v>
      </c>
    </row>
    <row r="11" spans="3:12" x14ac:dyDescent="0.25">
      <c r="C11">
        <v>24</v>
      </c>
      <c r="D11">
        <v>8</v>
      </c>
      <c r="E11">
        <v>16</v>
      </c>
      <c r="F11">
        <f t="shared" si="0"/>
        <v>33.333333333333336</v>
      </c>
      <c r="G11">
        <v>1</v>
      </c>
      <c r="H11">
        <v>18</v>
      </c>
      <c r="I11">
        <f t="shared" si="1"/>
        <v>89.473684210526315</v>
      </c>
      <c r="J11">
        <v>9</v>
      </c>
      <c r="K11">
        <v>20</v>
      </c>
      <c r="L11">
        <f t="shared" si="2"/>
        <v>37.931034482758619</v>
      </c>
    </row>
    <row r="12" spans="3:12" x14ac:dyDescent="0.25">
      <c r="D12">
        <v>15</v>
      </c>
      <c r="E12">
        <v>6</v>
      </c>
      <c r="F12">
        <f t="shared" si="0"/>
        <v>-42.857142857142854</v>
      </c>
      <c r="G12">
        <v>14</v>
      </c>
      <c r="H12">
        <v>13</v>
      </c>
      <c r="I12">
        <f t="shared" si="1"/>
        <v>-3.7037037037037037</v>
      </c>
      <c r="J12">
        <v>12</v>
      </c>
      <c r="K12">
        <v>14</v>
      </c>
      <c r="L12">
        <f t="shared" si="2"/>
        <v>7.6923076923076925</v>
      </c>
    </row>
    <row r="13" spans="3:12" x14ac:dyDescent="0.25">
      <c r="D13">
        <v>10</v>
      </c>
      <c r="E13">
        <v>14</v>
      </c>
      <c r="F13">
        <f t="shared" si="0"/>
        <v>16.666666666666668</v>
      </c>
      <c r="G13">
        <v>15</v>
      </c>
      <c r="H13">
        <v>13</v>
      </c>
      <c r="I13">
        <f t="shared" si="1"/>
        <v>-7.1428571428571432</v>
      </c>
      <c r="J13">
        <v>13</v>
      </c>
      <c r="K13">
        <v>14</v>
      </c>
      <c r="L13">
        <f t="shared" si="2"/>
        <v>3.7037037037037037</v>
      </c>
    </row>
    <row r="14" spans="3:12" x14ac:dyDescent="0.25">
      <c r="C14">
        <v>48</v>
      </c>
      <c r="D14">
        <v>13</v>
      </c>
      <c r="E14">
        <v>9</v>
      </c>
      <c r="F14">
        <f t="shared" si="0"/>
        <v>-18.181818181818183</v>
      </c>
      <c r="G14">
        <v>12</v>
      </c>
      <c r="H14">
        <v>13</v>
      </c>
      <c r="I14">
        <f t="shared" si="1"/>
        <v>4</v>
      </c>
      <c r="J14">
        <v>13</v>
      </c>
      <c r="K14">
        <v>16</v>
      </c>
      <c r="L14">
        <f t="shared" si="2"/>
        <v>10.344827586206897</v>
      </c>
    </row>
    <row r="15" spans="3:12" x14ac:dyDescent="0.25">
      <c r="D15">
        <v>8</v>
      </c>
      <c r="E15">
        <v>15</v>
      </c>
      <c r="F15">
        <f t="shared" si="0"/>
        <v>30.434782608695652</v>
      </c>
      <c r="G15">
        <v>8</v>
      </c>
      <c r="H15">
        <v>13</v>
      </c>
      <c r="I15">
        <f t="shared" si="1"/>
        <v>23.80952380952381</v>
      </c>
      <c r="J15">
        <v>10</v>
      </c>
      <c r="K15">
        <v>15</v>
      </c>
      <c r="L15">
        <f t="shared" si="2"/>
        <v>20</v>
      </c>
    </row>
    <row r="16" spans="3:12" x14ac:dyDescent="0.25">
      <c r="D16">
        <v>13</v>
      </c>
      <c r="E16">
        <v>4</v>
      </c>
      <c r="F16">
        <f t="shared" si="0"/>
        <v>-52.941176470588232</v>
      </c>
      <c r="G16">
        <v>12</v>
      </c>
      <c r="H16">
        <v>13</v>
      </c>
      <c r="I16">
        <f t="shared" si="1"/>
        <v>4</v>
      </c>
      <c r="J16">
        <v>7</v>
      </c>
      <c r="K16">
        <v>17</v>
      </c>
      <c r="L16">
        <f t="shared" si="2"/>
        <v>41.666666666666664</v>
      </c>
    </row>
    <row r="17" spans="3:12" x14ac:dyDescent="0.25">
      <c r="C17">
        <v>72</v>
      </c>
      <c r="D17">
        <v>7</v>
      </c>
      <c r="E17">
        <v>1</v>
      </c>
      <c r="F17">
        <f t="shared" si="0"/>
        <v>-75</v>
      </c>
      <c r="G17">
        <v>8</v>
      </c>
      <c r="H17">
        <v>7</v>
      </c>
      <c r="I17">
        <f t="shared" si="1"/>
        <v>-6.666666666666667</v>
      </c>
      <c r="J17">
        <v>0</v>
      </c>
      <c r="K17">
        <v>9</v>
      </c>
      <c r="L17">
        <f t="shared" si="2"/>
        <v>100</v>
      </c>
    </row>
    <row r="18" spans="3:12" x14ac:dyDescent="0.25">
      <c r="D18">
        <v>2</v>
      </c>
      <c r="E18">
        <v>4</v>
      </c>
      <c r="F18">
        <f t="shared" si="0"/>
        <v>33.333333333333336</v>
      </c>
      <c r="G18">
        <v>2</v>
      </c>
      <c r="H18">
        <v>5</v>
      </c>
      <c r="I18">
        <f t="shared" si="1"/>
        <v>42.857142857142854</v>
      </c>
      <c r="J18">
        <v>4</v>
      </c>
      <c r="K18">
        <v>2</v>
      </c>
      <c r="L18">
        <f t="shared" si="2"/>
        <v>-33.333333333333336</v>
      </c>
    </row>
    <row r="19" spans="3:12" x14ac:dyDescent="0.25">
      <c r="D19">
        <v>6</v>
      </c>
      <c r="E19">
        <v>7</v>
      </c>
      <c r="F19">
        <f t="shared" si="0"/>
        <v>7.6923076923076925</v>
      </c>
      <c r="G19">
        <v>4</v>
      </c>
      <c r="H19">
        <v>8</v>
      </c>
      <c r="I19">
        <f t="shared" si="1"/>
        <v>33.333333333333336</v>
      </c>
      <c r="J19">
        <v>7</v>
      </c>
      <c r="K19">
        <v>8</v>
      </c>
      <c r="L19">
        <f t="shared" si="2"/>
        <v>6.666666666666667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C1:W39"/>
  <sheetViews>
    <sheetView topLeftCell="B16" workbookViewId="0">
      <selection activeCell="L36" sqref="L36"/>
    </sheetView>
  </sheetViews>
  <sheetFormatPr defaultRowHeight="15" x14ac:dyDescent="0.25"/>
  <cols>
    <col min="23" max="23" width="10.28515625" bestFit="1" customWidth="1"/>
  </cols>
  <sheetData>
    <row r="1" spans="11:23" x14ac:dyDescent="0.25">
      <c r="L1" s="21" t="s">
        <v>987</v>
      </c>
      <c r="M1" s="21"/>
      <c r="N1" s="21"/>
      <c r="O1" s="21"/>
    </row>
    <row r="3" spans="11:23" x14ac:dyDescent="0.25">
      <c r="K3" t="s">
        <v>980</v>
      </c>
      <c r="L3" t="s">
        <v>981</v>
      </c>
      <c r="P3" t="s">
        <v>982</v>
      </c>
      <c r="T3" t="s">
        <v>983</v>
      </c>
    </row>
    <row r="4" spans="11:23" x14ac:dyDescent="0.25">
      <c r="L4" t="s">
        <v>984</v>
      </c>
      <c r="M4" t="s">
        <v>985</v>
      </c>
      <c r="N4" t="s">
        <v>986</v>
      </c>
      <c r="O4" t="s">
        <v>1090</v>
      </c>
      <c r="P4" t="s">
        <v>984</v>
      </c>
      <c r="Q4" t="s">
        <v>985</v>
      </c>
      <c r="R4" t="s">
        <v>986</v>
      </c>
      <c r="S4" t="s">
        <v>1090</v>
      </c>
      <c r="T4" t="s">
        <v>984</v>
      </c>
      <c r="U4" t="s">
        <v>985</v>
      </c>
      <c r="V4" t="s">
        <v>986</v>
      </c>
      <c r="W4" t="s">
        <v>1090</v>
      </c>
    </row>
    <row r="5" spans="11:23" x14ac:dyDescent="0.25">
      <c r="K5">
        <v>6</v>
      </c>
      <c r="L5">
        <v>10</v>
      </c>
      <c r="M5">
        <v>10</v>
      </c>
      <c r="N5">
        <f>(M5-L5)*100/(M5+L5)</f>
        <v>0</v>
      </c>
      <c r="O5" s="2">
        <f>(L5-M5)/(L5+M5)</f>
        <v>0</v>
      </c>
      <c r="P5">
        <v>18</v>
      </c>
      <c r="Q5">
        <v>7</v>
      </c>
      <c r="R5">
        <f>(Q5-P5)*100/(Q5+P5)</f>
        <v>-44</v>
      </c>
      <c r="S5" s="2">
        <f>(P5-Q5)/(P5+Q5)</f>
        <v>0.44</v>
      </c>
      <c r="T5">
        <v>10</v>
      </c>
      <c r="U5">
        <v>19</v>
      </c>
      <c r="V5">
        <f>(U5-T5)*100/(U5+T5)</f>
        <v>31.03448275862069</v>
      </c>
      <c r="W5" s="2">
        <f>(T5-U5)/(T5+U5)</f>
        <v>-0.31034482758620691</v>
      </c>
    </row>
    <row r="6" spans="11:23" x14ac:dyDescent="0.25">
      <c r="L6">
        <v>22</v>
      </c>
      <c r="M6">
        <v>5</v>
      </c>
      <c r="N6">
        <f t="shared" ref="N6:N14" si="0">(M6-L6)*100/(M6+L6)</f>
        <v>-62.962962962962962</v>
      </c>
      <c r="O6" s="2">
        <f t="shared" ref="O6:O14" si="1">(L6-M6)/(L6+M6)</f>
        <v>0.62962962962962965</v>
      </c>
      <c r="P6">
        <v>14</v>
      </c>
      <c r="Q6">
        <v>16</v>
      </c>
      <c r="R6">
        <f t="shared" ref="R6:R14" si="2">(Q6-P6)*100/(Q6+P6)</f>
        <v>6.666666666666667</v>
      </c>
      <c r="S6" s="2">
        <f t="shared" ref="S6:S14" si="3">(P6-Q6)/(P6+Q6)</f>
        <v>-6.6666666666666666E-2</v>
      </c>
      <c r="T6">
        <v>7</v>
      </c>
      <c r="U6">
        <v>18</v>
      </c>
      <c r="V6">
        <f t="shared" ref="V6:V14" si="4">(U6-T6)*100/(U6+T6)</f>
        <v>44</v>
      </c>
      <c r="W6" s="2">
        <f t="shared" ref="W6:W14" si="5">(T6-U6)/(T6+U6)</f>
        <v>-0.44</v>
      </c>
    </row>
    <row r="7" spans="11:23" x14ac:dyDescent="0.25">
      <c r="K7">
        <v>12</v>
      </c>
      <c r="L7">
        <v>14</v>
      </c>
      <c r="M7">
        <v>14</v>
      </c>
      <c r="N7">
        <f t="shared" si="0"/>
        <v>0</v>
      </c>
      <c r="O7" s="2">
        <f t="shared" si="1"/>
        <v>0</v>
      </c>
      <c r="P7">
        <v>14</v>
      </c>
      <c r="Q7">
        <v>11</v>
      </c>
      <c r="R7">
        <f t="shared" si="2"/>
        <v>-12</v>
      </c>
      <c r="S7" s="2">
        <f t="shared" si="3"/>
        <v>0.12</v>
      </c>
      <c r="T7">
        <v>15</v>
      </c>
      <c r="U7">
        <v>11</v>
      </c>
      <c r="V7">
        <f t="shared" si="4"/>
        <v>-15.384615384615385</v>
      </c>
      <c r="W7" s="2">
        <f t="shared" si="5"/>
        <v>0.15384615384615385</v>
      </c>
    </row>
    <row r="8" spans="11:23" x14ac:dyDescent="0.25">
      <c r="L8">
        <v>8</v>
      </c>
      <c r="M8">
        <v>7</v>
      </c>
      <c r="N8">
        <f t="shared" si="0"/>
        <v>-6.666666666666667</v>
      </c>
      <c r="O8" s="2">
        <f t="shared" si="1"/>
        <v>6.6666666666666666E-2</v>
      </c>
      <c r="P8">
        <v>15</v>
      </c>
      <c r="Q8">
        <v>12</v>
      </c>
      <c r="R8">
        <f t="shared" si="2"/>
        <v>-11.111111111111111</v>
      </c>
      <c r="S8" s="2">
        <f t="shared" si="3"/>
        <v>0.1111111111111111</v>
      </c>
      <c r="T8">
        <v>10</v>
      </c>
      <c r="U8">
        <v>16</v>
      </c>
      <c r="V8">
        <f t="shared" si="4"/>
        <v>23.076923076923077</v>
      </c>
      <c r="W8" s="2">
        <f t="shared" si="5"/>
        <v>-0.23076923076923078</v>
      </c>
    </row>
    <row r="9" spans="11:23" x14ac:dyDescent="0.25">
      <c r="K9">
        <v>24</v>
      </c>
      <c r="L9">
        <v>6</v>
      </c>
      <c r="M9">
        <v>20</v>
      </c>
      <c r="N9">
        <f t="shared" si="0"/>
        <v>53.846153846153847</v>
      </c>
      <c r="O9" s="2">
        <f t="shared" si="1"/>
        <v>-0.53846153846153844</v>
      </c>
      <c r="P9">
        <v>21</v>
      </c>
      <c r="Q9">
        <v>6</v>
      </c>
      <c r="R9">
        <f t="shared" si="2"/>
        <v>-55.555555555555557</v>
      </c>
      <c r="S9" s="2">
        <f t="shared" si="3"/>
        <v>0.55555555555555558</v>
      </c>
      <c r="T9">
        <v>10</v>
      </c>
      <c r="U9">
        <v>19</v>
      </c>
      <c r="V9">
        <f t="shared" si="4"/>
        <v>31.03448275862069</v>
      </c>
      <c r="W9" s="2">
        <f t="shared" si="5"/>
        <v>-0.31034482758620691</v>
      </c>
    </row>
    <row r="10" spans="11:23" x14ac:dyDescent="0.25">
      <c r="L10">
        <v>17</v>
      </c>
      <c r="M10">
        <v>7</v>
      </c>
      <c r="N10">
        <f t="shared" si="0"/>
        <v>-41.666666666666664</v>
      </c>
      <c r="O10" s="2">
        <f t="shared" si="1"/>
        <v>0.41666666666666669</v>
      </c>
      <c r="P10">
        <v>23</v>
      </c>
      <c r="Q10">
        <v>5</v>
      </c>
      <c r="R10">
        <f t="shared" si="2"/>
        <v>-64.285714285714292</v>
      </c>
      <c r="S10" s="2">
        <f t="shared" si="3"/>
        <v>0.6428571428571429</v>
      </c>
      <c r="T10">
        <v>12</v>
      </c>
      <c r="U10">
        <v>15</v>
      </c>
      <c r="V10">
        <f t="shared" si="4"/>
        <v>11.111111111111111</v>
      </c>
      <c r="W10" s="2">
        <f t="shared" si="5"/>
        <v>-0.1111111111111111</v>
      </c>
    </row>
    <row r="11" spans="11:23" x14ac:dyDescent="0.25">
      <c r="K11">
        <v>48</v>
      </c>
      <c r="L11">
        <v>9</v>
      </c>
      <c r="M11">
        <v>13</v>
      </c>
      <c r="N11">
        <f t="shared" si="0"/>
        <v>18.181818181818183</v>
      </c>
      <c r="O11" s="2">
        <f t="shared" si="1"/>
        <v>-0.18181818181818182</v>
      </c>
      <c r="P11">
        <v>19</v>
      </c>
      <c r="Q11">
        <v>7</v>
      </c>
      <c r="R11">
        <f t="shared" si="2"/>
        <v>-46.153846153846153</v>
      </c>
      <c r="S11" s="2">
        <f t="shared" si="3"/>
        <v>0.46153846153846156</v>
      </c>
      <c r="T11">
        <v>13</v>
      </c>
      <c r="U11">
        <v>16</v>
      </c>
      <c r="V11">
        <f t="shared" si="4"/>
        <v>10.344827586206897</v>
      </c>
      <c r="W11" s="2">
        <f t="shared" si="5"/>
        <v>-0.10344827586206896</v>
      </c>
    </row>
    <row r="12" spans="11:23" x14ac:dyDescent="0.25">
      <c r="L12">
        <v>11</v>
      </c>
      <c r="M12">
        <v>14</v>
      </c>
      <c r="N12">
        <f t="shared" si="0"/>
        <v>12</v>
      </c>
      <c r="O12" s="2">
        <f t="shared" si="1"/>
        <v>-0.12</v>
      </c>
      <c r="P12">
        <v>14</v>
      </c>
      <c r="Q12">
        <v>14</v>
      </c>
      <c r="R12">
        <f t="shared" si="2"/>
        <v>0</v>
      </c>
      <c r="S12" s="2">
        <f t="shared" si="3"/>
        <v>0</v>
      </c>
      <c r="T12">
        <v>5</v>
      </c>
      <c r="U12">
        <v>19</v>
      </c>
      <c r="V12">
        <f t="shared" si="4"/>
        <v>58.333333333333336</v>
      </c>
      <c r="W12" s="2">
        <f t="shared" si="5"/>
        <v>-0.58333333333333337</v>
      </c>
    </row>
    <row r="13" spans="11:23" x14ac:dyDescent="0.25">
      <c r="K13">
        <v>72</v>
      </c>
      <c r="L13">
        <v>5</v>
      </c>
      <c r="M13">
        <v>0</v>
      </c>
      <c r="N13">
        <f t="shared" si="0"/>
        <v>-100</v>
      </c>
      <c r="O13" s="2">
        <f t="shared" si="1"/>
        <v>1</v>
      </c>
      <c r="P13">
        <v>9</v>
      </c>
      <c r="Q13">
        <v>3</v>
      </c>
      <c r="R13">
        <f t="shared" si="2"/>
        <v>-50</v>
      </c>
      <c r="S13" s="2">
        <f t="shared" si="3"/>
        <v>0.5</v>
      </c>
      <c r="T13">
        <v>0</v>
      </c>
      <c r="U13">
        <v>9</v>
      </c>
      <c r="V13">
        <f t="shared" si="4"/>
        <v>100</v>
      </c>
      <c r="W13" s="2">
        <f t="shared" si="5"/>
        <v>-1</v>
      </c>
    </row>
    <row r="14" spans="11:23" x14ac:dyDescent="0.25">
      <c r="L14">
        <v>2</v>
      </c>
      <c r="M14">
        <v>4</v>
      </c>
      <c r="N14">
        <f t="shared" si="0"/>
        <v>33.333333333333336</v>
      </c>
      <c r="O14" s="2">
        <f t="shared" si="1"/>
        <v>-0.33333333333333331</v>
      </c>
      <c r="P14">
        <v>3</v>
      </c>
      <c r="Q14">
        <v>5</v>
      </c>
      <c r="R14">
        <f t="shared" si="2"/>
        <v>25</v>
      </c>
      <c r="S14" s="2">
        <f t="shared" si="3"/>
        <v>-0.25</v>
      </c>
      <c r="T14">
        <v>4</v>
      </c>
      <c r="U14">
        <v>3</v>
      </c>
      <c r="V14">
        <f t="shared" si="4"/>
        <v>-14.285714285714286</v>
      </c>
      <c r="W14" s="2">
        <f t="shared" si="5"/>
        <v>0.14285714285714285</v>
      </c>
    </row>
    <row r="16" spans="11:23" x14ac:dyDescent="0.25">
      <c r="N16" t="s">
        <v>1120</v>
      </c>
    </row>
    <row r="18" spans="3:17" x14ac:dyDescent="0.25">
      <c r="F18" t="s">
        <v>1091</v>
      </c>
      <c r="N18" t="s">
        <v>1107</v>
      </c>
      <c r="O18">
        <v>24</v>
      </c>
      <c r="P18">
        <v>48</v>
      </c>
      <c r="Q18">
        <v>72</v>
      </c>
    </row>
    <row r="19" spans="3:17" x14ac:dyDescent="0.25">
      <c r="C19" t="s">
        <v>980</v>
      </c>
      <c r="D19" t="s">
        <v>981</v>
      </c>
      <c r="F19" t="s">
        <v>982</v>
      </c>
      <c r="H19" t="s">
        <v>983</v>
      </c>
      <c r="N19" t="s">
        <v>1108</v>
      </c>
      <c r="O19">
        <v>6.0897435897435912</v>
      </c>
      <c r="P19">
        <v>15.090909090909092</v>
      </c>
      <c r="Q19">
        <v>-33.333333333333329</v>
      </c>
    </row>
    <row r="20" spans="3:17" x14ac:dyDescent="0.25">
      <c r="D20" t="s">
        <v>1090</v>
      </c>
      <c r="F20" t="s">
        <v>1090</v>
      </c>
      <c r="H20" t="s">
        <v>1090</v>
      </c>
      <c r="N20" t="s">
        <v>1109</v>
      </c>
      <c r="O20">
        <v>-59.920634920634924</v>
      </c>
      <c r="P20">
        <v>-23.076923076923077</v>
      </c>
      <c r="Q20">
        <v>-12.5</v>
      </c>
    </row>
    <row r="21" spans="3:17" x14ac:dyDescent="0.25">
      <c r="C21">
        <v>6</v>
      </c>
      <c r="D21">
        <v>0</v>
      </c>
      <c r="E21">
        <f>AVERAGE(D21:D22)</f>
        <v>0.31481481481481483</v>
      </c>
      <c r="F21">
        <v>0.44</v>
      </c>
      <c r="G21">
        <f>AVERAGE(F21:F22)</f>
        <v>0.18666666666666668</v>
      </c>
      <c r="H21">
        <v>-0.31034482758620691</v>
      </c>
      <c r="I21">
        <f>AVERAGE(H21:H22)</f>
        <v>-0.37517241379310345</v>
      </c>
      <c r="N21" t="s">
        <v>1110</v>
      </c>
      <c r="O21">
        <v>21.072796934865899</v>
      </c>
      <c r="P21">
        <v>34.339080459770116</v>
      </c>
      <c r="Q21">
        <v>42.857142857142854</v>
      </c>
    </row>
    <row r="22" spans="3:17" x14ac:dyDescent="0.25">
      <c r="D22">
        <v>0.62962962962962965</v>
      </c>
      <c r="F22">
        <v>-6.6666666666666666E-2</v>
      </c>
      <c r="H22">
        <v>-0.44</v>
      </c>
      <c r="N22" t="s">
        <v>1111</v>
      </c>
      <c r="O22">
        <v>16.666666666666668</v>
      </c>
      <c r="P22">
        <v>7.4074074074074074</v>
      </c>
      <c r="Q22">
        <v>57.309941520467831</v>
      </c>
    </row>
    <row r="23" spans="3:17" x14ac:dyDescent="0.25">
      <c r="C23">
        <v>12</v>
      </c>
      <c r="D23">
        <v>0</v>
      </c>
      <c r="E23">
        <f>AVERAGE(D23:D24)</f>
        <v>3.3333333333333333E-2</v>
      </c>
      <c r="F23">
        <v>0.12</v>
      </c>
      <c r="G23">
        <f>AVERAGE(F23:F24)</f>
        <v>0.11555555555555555</v>
      </c>
      <c r="H23">
        <v>0.15384615384615385</v>
      </c>
      <c r="I23">
        <f>AVERAGE(H23:H24)</f>
        <v>-3.8461538461538464E-2</v>
      </c>
      <c r="N23" t="s">
        <v>1112</v>
      </c>
      <c r="O23">
        <v>15.64039408866995</v>
      </c>
      <c r="P23">
        <v>39.291465378421897</v>
      </c>
      <c r="Q23">
        <v>55</v>
      </c>
    </row>
    <row r="24" spans="3:17" x14ac:dyDescent="0.25">
      <c r="D24">
        <v>6.6666666666666666E-2</v>
      </c>
      <c r="F24">
        <v>0.1111111111111111</v>
      </c>
      <c r="H24">
        <v>-0.23076923076923078</v>
      </c>
      <c r="N24" t="s">
        <v>1113</v>
      </c>
      <c r="O24">
        <v>16</v>
      </c>
      <c r="P24">
        <v>30.687830687830687</v>
      </c>
      <c r="Q24">
        <v>-22.222222222222221</v>
      </c>
    </row>
    <row r="25" spans="3:17" x14ac:dyDescent="0.25">
      <c r="C25">
        <v>24</v>
      </c>
      <c r="D25">
        <v>-0.53846153846153844</v>
      </c>
      <c r="E25">
        <f>AVERAGE(D25:D26)</f>
        <v>-6.0897435897435875E-2</v>
      </c>
      <c r="F25">
        <v>0.55555555555555558</v>
      </c>
      <c r="G25">
        <f>AVERAGE(F25:F26)</f>
        <v>0.5992063492063493</v>
      </c>
      <c r="H25">
        <v>-0.31034482758620691</v>
      </c>
      <c r="I25">
        <f>AVERAGE(H25:H26)</f>
        <v>-0.21072796934865901</v>
      </c>
      <c r="N25" t="s">
        <v>1114</v>
      </c>
      <c r="O25">
        <v>12.441558441558442</v>
      </c>
      <c r="P25">
        <v>10.555555555555555</v>
      </c>
      <c r="Q25">
        <v>5.9782608695652177</v>
      </c>
    </row>
    <row r="26" spans="3:17" x14ac:dyDescent="0.25">
      <c r="D26">
        <v>0.41666666666666669</v>
      </c>
      <c r="F26">
        <v>0.6428571428571429</v>
      </c>
      <c r="H26">
        <v>-0.1111111111111111</v>
      </c>
      <c r="N26" t="s">
        <v>1115</v>
      </c>
      <c r="O26">
        <v>5.9934318555008224</v>
      </c>
      <c r="P26">
        <v>-4.1446208112874778</v>
      </c>
      <c r="Q26">
        <v>6.666666666666667</v>
      </c>
    </row>
    <row r="27" spans="3:17" x14ac:dyDescent="0.25">
      <c r="C27">
        <v>48</v>
      </c>
      <c r="D27">
        <v>-0.18181818181818182</v>
      </c>
      <c r="E27">
        <f>AVERAGE(D27:D28)</f>
        <v>-0.15090909090909091</v>
      </c>
      <c r="F27">
        <v>0.46153846153846156</v>
      </c>
      <c r="G27">
        <f>AVERAGE(F27:F28)</f>
        <v>0.23076923076923078</v>
      </c>
      <c r="H27">
        <v>-0.10344827586206896</v>
      </c>
      <c r="I27">
        <f>AVERAGE(H27:H28)</f>
        <v>-0.34339080459770116</v>
      </c>
      <c r="N27" t="s">
        <v>1116</v>
      </c>
      <c r="O27">
        <v>4.1149425287356323</v>
      </c>
      <c r="P27">
        <v>20.987654320987655</v>
      </c>
      <c r="Q27">
        <v>14.202898550724635</v>
      </c>
    </row>
    <row r="28" spans="3:17" x14ac:dyDescent="0.25">
      <c r="D28">
        <v>-0.12</v>
      </c>
      <c r="F28">
        <v>0</v>
      </c>
      <c r="H28">
        <v>-0.58333333333333337</v>
      </c>
      <c r="N28" t="s">
        <v>1117</v>
      </c>
      <c r="O28">
        <v>-11.111111111111111</v>
      </c>
      <c r="P28">
        <v>-13.247863247863247</v>
      </c>
      <c r="Q28">
        <v>-10.326086956521738</v>
      </c>
    </row>
    <row r="29" spans="3:17" x14ac:dyDescent="0.25">
      <c r="C29">
        <v>72</v>
      </c>
      <c r="D29">
        <v>1</v>
      </c>
      <c r="E29">
        <f>AVERAGE(D29:D30)</f>
        <v>0.33333333333333337</v>
      </c>
      <c r="F29">
        <v>0.5</v>
      </c>
      <c r="G29">
        <f>AVERAGE(F29:F30)</f>
        <v>0.125</v>
      </c>
      <c r="H29">
        <v>-1</v>
      </c>
      <c r="I29">
        <f>AVERAGE(H29:H30)</f>
        <v>-0.4285714285714286</v>
      </c>
      <c r="N29" t="s">
        <v>1118</v>
      </c>
      <c r="O29">
        <v>-32.563025210084035</v>
      </c>
      <c r="P29">
        <v>11.111111111111112</v>
      </c>
      <c r="Q29">
        <v>1.0582010582010568</v>
      </c>
    </row>
    <row r="30" spans="3:17" x14ac:dyDescent="0.25">
      <c r="D30">
        <v>-0.33333333333333331</v>
      </c>
      <c r="F30">
        <v>-0.25</v>
      </c>
      <c r="H30">
        <v>0.14285714285714285</v>
      </c>
      <c r="N30" t="s">
        <v>1119</v>
      </c>
      <c r="O30">
        <v>17.624521072796934</v>
      </c>
      <c r="P30">
        <v>5.9891107078039933</v>
      </c>
      <c r="Q30">
        <v>-25.358851674641148</v>
      </c>
    </row>
    <row r="32" spans="3:17" x14ac:dyDescent="0.25">
      <c r="F32" t="s">
        <v>1091</v>
      </c>
    </row>
    <row r="33" spans="3:6" x14ac:dyDescent="0.25">
      <c r="C33" t="s">
        <v>980</v>
      </c>
      <c r="D33" t="s">
        <v>981</v>
      </c>
      <c r="E33" t="s">
        <v>982</v>
      </c>
      <c r="F33" t="s">
        <v>983</v>
      </c>
    </row>
    <row r="34" spans="3:6" x14ac:dyDescent="0.25">
      <c r="D34" t="s">
        <v>1090</v>
      </c>
      <c r="E34" t="s">
        <v>1090</v>
      </c>
      <c r="F34" t="s">
        <v>1090</v>
      </c>
    </row>
    <row r="35" spans="3:6" x14ac:dyDescent="0.25">
      <c r="C35">
        <v>6</v>
      </c>
      <c r="D35" s="2">
        <v>0.31481481481481483</v>
      </c>
      <c r="E35" s="2">
        <v>0.18666666666666668</v>
      </c>
      <c r="F35" s="2">
        <v>-0.37517241379310345</v>
      </c>
    </row>
    <row r="36" spans="3:6" x14ac:dyDescent="0.25">
      <c r="C36">
        <v>12</v>
      </c>
      <c r="D36" s="2">
        <v>3.3333333333333333E-2</v>
      </c>
      <c r="E36" s="2">
        <v>0.11555555555555555</v>
      </c>
      <c r="F36" s="2">
        <v>-3.8461538461538464E-2</v>
      </c>
    </row>
    <row r="37" spans="3:6" x14ac:dyDescent="0.25">
      <c r="C37">
        <v>24</v>
      </c>
      <c r="D37" s="2">
        <v>-6.0897435897435875E-2</v>
      </c>
      <c r="E37" s="2">
        <v>0.5992063492063493</v>
      </c>
      <c r="F37" s="2">
        <v>-0.21072796934865901</v>
      </c>
    </row>
    <row r="38" spans="3:6" x14ac:dyDescent="0.25">
      <c r="C38">
        <v>48</v>
      </c>
      <c r="D38" s="2">
        <v>-0.15090909090909091</v>
      </c>
      <c r="E38" s="2">
        <v>0.23076923076923078</v>
      </c>
      <c r="F38" s="2">
        <v>-0.34339080459770116</v>
      </c>
    </row>
    <row r="39" spans="3:6" x14ac:dyDescent="0.25">
      <c r="C39">
        <v>72</v>
      </c>
      <c r="D39" s="2">
        <v>0.33333333333333337</v>
      </c>
      <c r="E39" s="2">
        <v>0.125</v>
      </c>
      <c r="F39" s="2">
        <v>-0.4285714285714286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M29"/>
  <sheetViews>
    <sheetView workbookViewId="0">
      <selection activeCell="Q9" sqref="Q9"/>
    </sheetView>
  </sheetViews>
  <sheetFormatPr defaultRowHeight="15" x14ac:dyDescent="0.25"/>
  <sheetData>
    <row r="3" spans="4:13" x14ac:dyDescent="0.25">
      <c r="D3" t="s">
        <v>980</v>
      </c>
      <c r="E3" t="s">
        <v>981</v>
      </c>
      <c r="H3" t="s">
        <v>982</v>
      </c>
      <c r="K3" t="s">
        <v>983</v>
      </c>
    </row>
    <row r="4" spans="4:13" x14ac:dyDescent="0.25">
      <c r="E4" t="s">
        <v>984</v>
      </c>
      <c r="F4" t="s">
        <v>985</v>
      </c>
      <c r="G4" t="s">
        <v>986</v>
      </c>
      <c r="H4" t="s">
        <v>984</v>
      </c>
      <c r="I4" t="s">
        <v>985</v>
      </c>
      <c r="J4" t="s">
        <v>986</v>
      </c>
      <c r="K4" t="s">
        <v>984</v>
      </c>
      <c r="L4" t="s">
        <v>985</v>
      </c>
      <c r="M4" t="s">
        <v>986</v>
      </c>
    </row>
    <row r="5" spans="4:13" x14ac:dyDescent="0.25">
      <c r="D5">
        <v>6</v>
      </c>
      <c r="E5">
        <v>13</v>
      </c>
      <c r="F5">
        <v>14</v>
      </c>
      <c r="G5">
        <v>3.7037037037037037</v>
      </c>
      <c r="H5">
        <v>15</v>
      </c>
      <c r="I5">
        <v>13</v>
      </c>
      <c r="J5">
        <v>-7.1428571428571432</v>
      </c>
      <c r="K5">
        <v>8</v>
      </c>
      <c r="L5">
        <v>21</v>
      </c>
      <c r="M5">
        <v>44.827586206896555</v>
      </c>
    </row>
    <row r="6" spans="4:13" x14ac:dyDescent="0.25">
      <c r="E6">
        <v>20</v>
      </c>
      <c r="F6">
        <v>7</v>
      </c>
      <c r="G6">
        <v>-48.148148148148145</v>
      </c>
      <c r="H6">
        <v>14</v>
      </c>
      <c r="I6">
        <v>16</v>
      </c>
      <c r="J6">
        <v>6.666666666666667</v>
      </c>
      <c r="K6">
        <v>6</v>
      </c>
      <c r="L6">
        <v>20</v>
      </c>
      <c r="M6">
        <v>53.846153846153847</v>
      </c>
    </row>
    <row r="7" spans="4:13" x14ac:dyDescent="0.25">
      <c r="E7">
        <v>7</v>
      </c>
      <c r="F7">
        <v>17</v>
      </c>
      <c r="G7">
        <v>41.666666666666664</v>
      </c>
      <c r="H7">
        <v>13</v>
      </c>
      <c r="I7">
        <v>17</v>
      </c>
      <c r="J7">
        <v>13.333333333333334</v>
      </c>
      <c r="K7">
        <v>5</v>
      </c>
      <c r="L7">
        <v>25</v>
      </c>
      <c r="M7">
        <v>66.666666666666671</v>
      </c>
    </row>
    <row r="8" spans="4:13" x14ac:dyDescent="0.25">
      <c r="D8">
        <v>6</v>
      </c>
      <c r="E8">
        <v>10</v>
      </c>
      <c r="F8">
        <v>10</v>
      </c>
      <c r="G8">
        <v>0</v>
      </c>
      <c r="H8">
        <v>18</v>
      </c>
      <c r="I8">
        <v>7</v>
      </c>
      <c r="J8">
        <v>-44</v>
      </c>
      <c r="K8">
        <v>10</v>
      </c>
      <c r="L8">
        <v>19</v>
      </c>
      <c r="M8">
        <v>31.03448275862069</v>
      </c>
    </row>
    <row r="9" spans="4:13" x14ac:dyDescent="0.25">
      <c r="E9">
        <v>22</v>
      </c>
      <c r="F9">
        <v>5</v>
      </c>
      <c r="G9">
        <v>-62.962962962962962</v>
      </c>
      <c r="H9">
        <v>14</v>
      </c>
      <c r="I9">
        <v>16</v>
      </c>
      <c r="J9">
        <v>6.666666666666667</v>
      </c>
      <c r="K9">
        <v>7</v>
      </c>
      <c r="L9">
        <v>18</v>
      </c>
      <c r="M9">
        <v>44</v>
      </c>
    </row>
    <row r="10" spans="4:13" x14ac:dyDescent="0.25">
      <c r="D10">
        <v>12</v>
      </c>
      <c r="E10">
        <v>12</v>
      </c>
      <c r="F10">
        <v>17</v>
      </c>
      <c r="G10">
        <v>17.241379310344829</v>
      </c>
      <c r="H10">
        <v>13</v>
      </c>
      <c r="I10">
        <v>15</v>
      </c>
      <c r="J10">
        <v>7.1428571428571432</v>
      </c>
      <c r="K10">
        <v>14</v>
      </c>
      <c r="L10">
        <v>15</v>
      </c>
      <c r="M10">
        <v>3.4482758620689653</v>
      </c>
    </row>
    <row r="11" spans="4:13" x14ac:dyDescent="0.25">
      <c r="E11">
        <v>13</v>
      </c>
      <c r="F11">
        <v>10</v>
      </c>
      <c r="G11">
        <v>-13.043478260869565</v>
      </c>
      <c r="H11">
        <v>9</v>
      </c>
      <c r="I11">
        <v>15</v>
      </c>
      <c r="J11">
        <v>25</v>
      </c>
      <c r="K11">
        <v>9</v>
      </c>
      <c r="L11">
        <v>17</v>
      </c>
      <c r="M11">
        <v>30.76923076923077</v>
      </c>
    </row>
    <row r="12" spans="4:13" x14ac:dyDescent="0.25">
      <c r="E12">
        <v>15</v>
      </c>
      <c r="F12">
        <v>15</v>
      </c>
      <c r="G12">
        <v>0</v>
      </c>
      <c r="H12">
        <v>10</v>
      </c>
      <c r="I12">
        <v>13</v>
      </c>
      <c r="J12">
        <v>13.043478260869565</v>
      </c>
      <c r="K12">
        <v>6</v>
      </c>
      <c r="L12">
        <v>18</v>
      </c>
      <c r="M12">
        <v>50</v>
      </c>
    </row>
    <row r="13" spans="4:13" x14ac:dyDescent="0.25">
      <c r="D13">
        <v>12</v>
      </c>
      <c r="E13">
        <v>14</v>
      </c>
      <c r="F13">
        <v>14</v>
      </c>
      <c r="G13">
        <v>0</v>
      </c>
      <c r="H13">
        <v>14</v>
      </c>
      <c r="I13">
        <v>11</v>
      </c>
      <c r="J13">
        <v>-12</v>
      </c>
      <c r="K13">
        <v>15</v>
      </c>
      <c r="L13">
        <v>11</v>
      </c>
      <c r="M13">
        <v>-15.384615384615385</v>
      </c>
    </row>
    <row r="14" spans="4:13" x14ac:dyDescent="0.25">
      <c r="E14">
        <v>8</v>
      </c>
      <c r="F14">
        <v>7</v>
      </c>
      <c r="G14">
        <v>-6.666666666666667</v>
      </c>
      <c r="H14">
        <v>15</v>
      </c>
      <c r="I14">
        <v>12</v>
      </c>
      <c r="J14">
        <v>-11.111111111111111</v>
      </c>
      <c r="K14">
        <v>10</v>
      </c>
      <c r="L14">
        <v>16</v>
      </c>
      <c r="M14">
        <v>23.076923076923077</v>
      </c>
    </row>
    <row r="15" spans="4:13" x14ac:dyDescent="0.25">
      <c r="D15">
        <v>24</v>
      </c>
      <c r="E15">
        <v>8</v>
      </c>
      <c r="F15">
        <v>16</v>
      </c>
      <c r="G15">
        <v>33.333333333333336</v>
      </c>
      <c r="H15">
        <v>1</v>
      </c>
      <c r="I15">
        <v>18</v>
      </c>
      <c r="J15">
        <v>89.473684210526315</v>
      </c>
      <c r="K15">
        <v>9</v>
      </c>
      <c r="L15">
        <v>20</v>
      </c>
      <c r="M15">
        <v>37.931034482758619</v>
      </c>
    </row>
    <row r="16" spans="4:13" x14ac:dyDescent="0.25">
      <c r="E16">
        <v>15</v>
      </c>
      <c r="F16">
        <v>6</v>
      </c>
      <c r="G16">
        <v>-42.857142857142854</v>
      </c>
      <c r="H16">
        <v>14</v>
      </c>
      <c r="I16">
        <v>13</v>
      </c>
      <c r="J16">
        <v>-3.7037037037037037</v>
      </c>
      <c r="K16">
        <v>12</v>
      </c>
      <c r="L16">
        <v>14</v>
      </c>
      <c r="M16">
        <v>7.6923076923076925</v>
      </c>
    </row>
    <row r="17" spans="4:13" x14ac:dyDescent="0.25">
      <c r="E17">
        <v>10</v>
      </c>
      <c r="F17">
        <v>14</v>
      </c>
      <c r="G17">
        <v>16.666666666666668</v>
      </c>
      <c r="H17">
        <v>15</v>
      </c>
      <c r="I17">
        <v>13</v>
      </c>
      <c r="J17">
        <v>-7.1428571428571432</v>
      </c>
      <c r="K17">
        <v>13</v>
      </c>
      <c r="L17">
        <v>14</v>
      </c>
      <c r="M17">
        <v>3.7037037037037037</v>
      </c>
    </row>
    <row r="18" spans="4:13" x14ac:dyDescent="0.25">
      <c r="D18">
        <v>24</v>
      </c>
      <c r="E18">
        <v>6</v>
      </c>
      <c r="F18">
        <v>20</v>
      </c>
      <c r="G18">
        <v>53.846153846153847</v>
      </c>
      <c r="H18">
        <v>21</v>
      </c>
      <c r="I18">
        <v>6</v>
      </c>
      <c r="J18">
        <v>-55.555555555555557</v>
      </c>
      <c r="K18">
        <v>10</v>
      </c>
      <c r="L18">
        <v>19</v>
      </c>
      <c r="M18">
        <v>31.03448275862069</v>
      </c>
    </row>
    <row r="19" spans="4:13" x14ac:dyDescent="0.25">
      <c r="E19">
        <v>17</v>
      </c>
      <c r="F19">
        <v>7</v>
      </c>
      <c r="G19">
        <v>-41.666666666666664</v>
      </c>
      <c r="H19">
        <v>23</v>
      </c>
      <c r="I19">
        <v>5</v>
      </c>
      <c r="J19">
        <v>-64.285714285714292</v>
      </c>
      <c r="K19">
        <v>12</v>
      </c>
      <c r="L19">
        <v>15</v>
      </c>
      <c r="M19">
        <v>11.111111111111111</v>
      </c>
    </row>
    <row r="20" spans="4:13" x14ac:dyDescent="0.25">
      <c r="D20">
        <v>48</v>
      </c>
      <c r="E20">
        <v>13</v>
      </c>
      <c r="F20">
        <v>4</v>
      </c>
      <c r="G20">
        <v>-52.941176470588232</v>
      </c>
      <c r="H20">
        <v>12</v>
      </c>
      <c r="I20">
        <v>13</v>
      </c>
      <c r="J20">
        <v>4</v>
      </c>
      <c r="K20">
        <v>13</v>
      </c>
      <c r="L20">
        <v>16</v>
      </c>
      <c r="M20">
        <v>10.344827586206897</v>
      </c>
    </row>
    <row r="21" spans="4:13" x14ac:dyDescent="0.25">
      <c r="E21">
        <v>8</v>
      </c>
      <c r="F21">
        <v>15</v>
      </c>
      <c r="G21">
        <v>30.434782608695652</v>
      </c>
      <c r="H21">
        <v>8</v>
      </c>
      <c r="I21">
        <v>13</v>
      </c>
      <c r="J21">
        <v>23.80952380952381</v>
      </c>
      <c r="K21">
        <v>10</v>
      </c>
      <c r="L21">
        <v>15</v>
      </c>
      <c r="M21">
        <v>20</v>
      </c>
    </row>
    <row r="22" spans="4:13" x14ac:dyDescent="0.25">
      <c r="E22">
        <v>9</v>
      </c>
      <c r="F22">
        <v>13</v>
      </c>
      <c r="G22">
        <v>18.181818181818183</v>
      </c>
      <c r="H22">
        <v>12</v>
      </c>
      <c r="I22">
        <v>13</v>
      </c>
      <c r="J22">
        <v>4</v>
      </c>
      <c r="K22">
        <v>7</v>
      </c>
      <c r="L22">
        <v>17</v>
      </c>
      <c r="M22">
        <v>41.666666666666664</v>
      </c>
    </row>
    <row r="23" spans="4:13" x14ac:dyDescent="0.25">
      <c r="D23">
        <v>48</v>
      </c>
      <c r="E23">
        <v>9</v>
      </c>
      <c r="F23">
        <v>13</v>
      </c>
      <c r="G23">
        <v>18.181818181818183</v>
      </c>
      <c r="H23">
        <v>19</v>
      </c>
      <c r="I23">
        <v>7</v>
      </c>
      <c r="J23">
        <v>-46.153846153846153</v>
      </c>
      <c r="K23">
        <v>13</v>
      </c>
      <c r="L23">
        <v>16</v>
      </c>
      <c r="M23">
        <v>10.344827586206897</v>
      </c>
    </row>
    <row r="24" spans="4:13" x14ac:dyDescent="0.25">
      <c r="E24">
        <v>11</v>
      </c>
      <c r="F24">
        <v>14</v>
      </c>
      <c r="G24">
        <v>12</v>
      </c>
      <c r="H24">
        <v>14</v>
      </c>
      <c r="I24">
        <v>14</v>
      </c>
      <c r="J24">
        <v>0</v>
      </c>
      <c r="K24">
        <v>5</v>
      </c>
      <c r="L24">
        <v>19</v>
      </c>
      <c r="M24">
        <v>58.333333333333336</v>
      </c>
    </row>
    <row r="25" spans="4:13" x14ac:dyDescent="0.25">
      <c r="D25">
        <v>72</v>
      </c>
      <c r="E25">
        <v>7</v>
      </c>
      <c r="F25">
        <v>1</v>
      </c>
      <c r="G25">
        <v>-75</v>
      </c>
      <c r="H25">
        <v>8</v>
      </c>
      <c r="I25">
        <v>7</v>
      </c>
      <c r="J25">
        <v>-6.666666666666667</v>
      </c>
      <c r="K25">
        <v>0</v>
      </c>
      <c r="L25">
        <v>9</v>
      </c>
      <c r="M25">
        <v>100</v>
      </c>
    </row>
    <row r="26" spans="4:13" x14ac:dyDescent="0.25">
      <c r="E26">
        <v>2</v>
      </c>
      <c r="F26">
        <v>4</v>
      </c>
      <c r="G26">
        <v>33.333333333333336</v>
      </c>
      <c r="H26">
        <v>2</v>
      </c>
      <c r="I26">
        <v>5</v>
      </c>
      <c r="J26">
        <v>42.857142857142854</v>
      </c>
      <c r="K26">
        <v>4</v>
      </c>
      <c r="L26">
        <v>2</v>
      </c>
      <c r="M26">
        <v>-33.333333333333336</v>
      </c>
    </row>
    <row r="27" spans="4:13" x14ac:dyDescent="0.25">
      <c r="E27">
        <v>6</v>
      </c>
      <c r="F27">
        <v>7</v>
      </c>
      <c r="G27">
        <v>7.6923076923076925</v>
      </c>
      <c r="H27">
        <v>4</v>
      </c>
      <c r="I27">
        <v>8</v>
      </c>
      <c r="J27">
        <v>33.333333333333336</v>
      </c>
      <c r="K27">
        <v>7</v>
      </c>
      <c r="L27">
        <v>8</v>
      </c>
      <c r="M27">
        <v>6.666666666666667</v>
      </c>
    </row>
    <row r="28" spans="4:13" x14ac:dyDescent="0.25">
      <c r="D28">
        <v>72</v>
      </c>
      <c r="E28">
        <v>5</v>
      </c>
      <c r="F28">
        <v>0</v>
      </c>
      <c r="G28">
        <v>-100</v>
      </c>
      <c r="H28">
        <v>9</v>
      </c>
      <c r="I28">
        <v>3</v>
      </c>
      <c r="J28">
        <v>-50</v>
      </c>
      <c r="K28">
        <v>0</v>
      </c>
      <c r="L28">
        <v>9</v>
      </c>
      <c r="M28">
        <v>100</v>
      </c>
    </row>
    <row r="29" spans="4:13" x14ac:dyDescent="0.25">
      <c r="E29">
        <v>2</v>
      </c>
      <c r="F29">
        <v>4</v>
      </c>
      <c r="G29">
        <v>33.333333333333336</v>
      </c>
      <c r="H29">
        <v>3</v>
      </c>
      <c r="I29">
        <v>5</v>
      </c>
      <c r="J29">
        <v>25</v>
      </c>
      <c r="K29">
        <v>4</v>
      </c>
      <c r="L29">
        <v>3</v>
      </c>
      <c r="M29">
        <v>-14.285714285714286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P28"/>
  <sheetViews>
    <sheetView workbookViewId="0">
      <selection activeCell="A10" sqref="A10"/>
    </sheetView>
  </sheetViews>
  <sheetFormatPr defaultRowHeight="15" x14ac:dyDescent="0.25"/>
  <sheetData>
    <row r="2" spans="4:16" x14ac:dyDescent="0.25">
      <c r="D2" t="s">
        <v>980</v>
      </c>
      <c r="E2" t="s">
        <v>981</v>
      </c>
      <c r="I2" t="s">
        <v>982</v>
      </c>
      <c r="M2" t="s">
        <v>983</v>
      </c>
    </row>
    <row r="3" spans="4:16" x14ac:dyDescent="0.25">
      <c r="E3" t="s">
        <v>986</v>
      </c>
      <c r="F3" t="s">
        <v>1123</v>
      </c>
      <c r="G3" t="s">
        <v>1127</v>
      </c>
      <c r="H3" t="s">
        <v>1128</v>
      </c>
      <c r="I3" t="s">
        <v>986</v>
      </c>
      <c r="J3" t="s">
        <v>1123</v>
      </c>
      <c r="K3" t="s">
        <v>1127</v>
      </c>
      <c r="L3" t="s">
        <v>1128</v>
      </c>
      <c r="M3" t="s">
        <v>986</v>
      </c>
      <c r="N3" t="s">
        <v>1123</v>
      </c>
      <c r="O3" t="s">
        <v>1127</v>
      </c>
      <c r="P3" t="s">
        <v>1128</v>
      </c>
    </row>
    <row r="4" spans="4:16" x14ac:dyDescent="0.25">
      <c r="D4">
        <v>6</v>
      </c>
      <c r="E4">
        <v>3.7037037037037037</v>
      </c>
      <c r="F4">
        <v>-13.148148148148147</v>
      </c>
      <c r="G4">
        <v>37.863012053398897</v>
      </c>
      <c r="H4">
        <v>16.932853756858766</v>
      </c>
      <c r="I4">
        <v>-42.857142857142854</v>
      </c>
      <c r="J4">
        <v>-4.8952380952380947</v>
      </c>
      <c r="K4">
        <v>20.658510569663925</v>
      </c>
      <c r="L4">
        <v>9.2387667895332868</v>
      </c>
      <c r="M4">
        <v>44.827586206896555</v>
      </c>
      <c r="N4">
        <v>48.074977895667551</v>
      </c>
      <c r="O4">
        <v>11.802430557773823</v>
      </c>
      <c r="P4">
        <v>5.2782074053806047</v>
      </c>
    </row>
    <row r="5" spans="4:16" x14ac:dyDescent="0.25">
      <c r="E5">
        <v>-48.148148148148145</v>
      </c>
      <c r="I5">
        <v>6.666666666666667</v>
      </c>
      <c r="M5">
        <v>53.846153846153847</v>
      </c>
    </row>
    <row r="6" spans="4:16" x14ac:dyDescent="0.25">
      <c r="E6">
        <v>41.666666666666664</v>
      </c>
      <c r="I6">
        <v>13.333333333333334</v>
      </c>
      <c r="M6">
        <v>66.666666666666671</v>
      </c>
    </row>
    <row r="7" spans="4:16" x14ac:dyDescent="0.25">
      <c r="E7">
        <v>0</v>
      </c>
      <c r="I7">
        <v>-44</v>
      </c>
      <c r="M7">
        <v>31.03448275862069</v>
      </c>
    </row>
    <row r="8" spans="4:16" x14ac:dyDescent="0.25">
      <c r="E8">
        <v>-62.962962962962962</v>
      </c>
      <c r="I8">
        <v>6.666666666666667</v>
      </c>
      <c r="M8">
        <v>44</v>
      </c>
    </row>
    <row r="9" spans="4:16" x14ac:dyDescent="0.25">
      <c r="D9">
        <v>12</v>
      </c>
      <c r="E9">
        <v>17.241379310344829</v>
      </c>
      <c r="F9">
        <v>-0.49375312343828048</v>
      </c>
      <c r="G9">
        <v>-0.22081310962216796</v>
      </c>
      <c r="H9">
        <v>-9.8750624687656094E-2</v>
      </c>
      <c r="I9">
        <v>33.333333333333336</v>
      </c>
      <c r="J9">
        <v>4.4150448585231192</v>
      </c>
      <c r="K9">
        <v>1.9744680854737271</v>
      </c>
      <c r="L9">
        <v>0.88300897170462378</v>
      </c>
      <c r="M9">
        <v>3.4482758620689653</v>
      </c>
      <c r="N9">
        <v>18.381962864721483</v>
      </c>
      <c r="O9">
        <v>8.2206637050788007</v>
      </c>
      <c r="P9">
        <v>3.6763925729442963</v>
      </c>
    </row>
    <row r="10" spans="4:16" x14ac:dyDescent="0.25">
      <c r="E10">
        <v>-13.043478260869565</v>
      </c>
      <c r="I10">
        <v>-44</v>
      </c>
      <c r="M10">
        <v>30.76923076923077</v>
      </c>
    </row>
    <row r="11" spans="4:16" x14ac:dyDescent="0.25">
      <c r="E11">
        <v>0</v>
      </c>
      <c r="I11">
        <v>37.931034482758619</v>
      </c>
      <c r="M11">
        <v>50</v>
      </c>
    </row>
    <row r="12" spans="4:16" x14ac:dyDescent="0.25">
      <c r="E12">
        <v>0</v>
      </c>
      <c r="I12">
        <v>-12</v>
      </c>
      <c r="M12">
        <v>-15.384615384615385</v>
      </c>
    </row>
    <row r="13" spans="4:16" x14ac:dyDescent="0.25">
      <c r="E13">
        <v>-6.666666666666667</v>
      </c>
      <c r="I13">
        <v>-11.111111111111111</v>
      </c>
      <c r="M13">
        <v>23.076923076923077</v>
      </c>
    </row>
    <row r="14" spans="4:16" x14ac:dyDescent="0.25">
      <c r="D14">
        <v>24</v>
      </c>
      <c r="E14">
        <v>33.333333333333336</v>
      </c>
      <c r="F14">
        <v>3.8644688644688658</v>
      </c>
      <c r="G14">
        <v>44.120495180468488</v>
      </c>
      <c r="H14">
        <v>19.731285284895876</v>
      </c>
      <c r="I14">
        <v>-44</v>
      </c>
      <c r="J14">
        <v>-8.2428292954608757</v>
      </c>
      <c r="K14">
        <v>61.134339032644839</v>
      </c>
      <c r="L14">
        <v>27.340107567302518</v>
      </c>
      <c r="M14">
        <v>37.931034482758619</v>
      </c>
      <c r="N14">
        <v>18.294527949700363</v>
      </c>
      <c r="O14">
        <v>15.205258476896493</v>
      </c>
      <c r="P14">
        <v>6.7999983139590947</v>
      </c>
    </row>
    <row r="15" spans="4:16" x14ac:dyDescent="0.25">
      <c r="E15">
        <v>-42.857142857142854</v>
      </c>
      <c r="I15">
        <v>-3.7037037037037037</v>
      </c>
      <c r="M15">
        <v>7.6923076923076925</v>
      </c>
    </row>
    <row r="16" spans="4:16" x14ac:dyDescent="0.25">
      <c r="E16">
        <v>16.666666666666668</v>
      </c>
      <c r="I16">
        <v>-66.666666666666671</v>
      </c>
      <c r="M16">
        <v>3.7037037037037037</v>
      </c>
    </row>
    <row r="17" spans="4:16" x14ac:dyDescent="0.25">
      <c r="E17">
        <v>53.846153846153847</v>
      </c>
      <c r="I17">
        <v>-55.555555555555557</v>
      </c>
      <c r="M17">
        <v>31.03448275862069</v>
      </c>
    </row>
    <row r="18" spans="4:16" x14ac:dyDescent="0.25">
      <c r="E18">
        <v>-41.666666666666664</v>
      </c>
      <c r="I18">
        <v>-64.285714285714292</v>
      </c>
      <c r="M18">
        <v>11.111111111111111</v>
      </c>
    </row>
    <row r="19" spans="4:16" x14ac:dyDescent="0.25">
      <c r="D19">
        <v>48</v>
      </c>
      <c r="E19">
        <v>-18.181818181818183</v>
      </c>
      <c r="F19">
        <v>-2.101278772378516</v>
      </c>
      <c r="G19">
        <v>33.586173944517981</v>
      </c>
      <c r="H19">
        <v>15.020193608814891</v>
      </c>
      <c r="I19">
        <v>4</v>
      </c>
      <c r="J19">
        <v>-2.8688644688644684</v>
      </c>
      <c r="K19">
        <v>25.922572317025253</v>
      </c>
      <c r="L19">
        <v>11.592926770504539</v>
      </c>
      <c r="M19">
        <v>10.344827586206897</v>
      </c>
      <c r="N19">
        <v>28.137931034482762</v>
      </c>
      <c r="O19">
        <v>21.179022581076794</v>
      </c>
      <c r="P19">
        <v>9.4715468376581526</v>
      </c>
    </row>
    <row r="20" spans="4:16" x14ac:dyDescent="0.25">
      <c r="E20">
        <v>30.434782608695652</v>
      </c>
      <c r="I20">
        <v>23.80952380952381</v>
      </c>
      <c r="M20">
        <v>20</v>
      </c>
    </row>
    <row r="21" spans="4:16" x14ac:dyDescent="0.25">
      <c r="E21">
        <v>-52.941176470588232</v>
      </c>
      <c r="I21">
        <v>4</v>
      </c>
      <c r="M21">
        <v>41.666666666666664</v>
      </c>
    </row>
    <row r="22" spans="4:16" x14ac:dyDescent="0.25">
      <c r="E22">
        <v>18.181818181818183</v>
      </c>
      <c r="I22">
        <v>-46.153846153846153</v>
      </c>
      <c r="M22">
        <v>10.344827586206897</v>
      </c>
    </row>
    <row r="23" spans="4:16" x14ac:dyDescent="0.25">
      <c r="E23">
        <v>12</v>
      </c>
      <c r="I23">
        <v>0</v>
      </c>
      <c r="M23">
        <v>58.333333333333336</v>
      </c>
    </row>
    <row r="24" spans="4:16" x14ac:dyDescent="0.25">
      <c r="D24">
        <v>72</v>
      </c>
      <c r="E24">
        <v>-75</v>
      </c>
      <c r="F24">
        <v>-33.493589743589745</v>
      </c>
      <c r="G24">
        <v>64.052063440862042</v>
      </c>
      <c r="H24">
        <v>32.026031720431021</v>
      </c>
      <c r="I24">
        <v>-60</v>
      </c>
      <c r="J24">
        <v>4.8809523809523796</v>
      </c>
      <c r="K24">
        <v>42.414602300200841</v>
      </c>
      <c r="L24">
        <v>21.20730115010042</v>
      </c>
      <c r="M24">
        <v>100</v>
      </c>
      <c r="N24">
        <v>43.333333333333329</v>
      </c>
      <c r="O24">
        <v>67.439959579971202</v>
      </c>
      <c r="P24">
        <v>33.719979789985601</v>
      </c>
    </row>
    <row r="25" spans="4:16" x14ac:dyDescent="0.25">
      <c r="E25">
        <v>33.333333333333336</v>
      </c>
      <c r="I25">
        <v>42.857142857142854</v>
      </c>
      <c r="M25">
        <v>-33.333333333333336</v>
      </c>
    </row>
    <row r="26" spans="4:16" x14ac:dyDescent="0.25">
      <c r="E26">
        <v>7.6923076923076925</v>
      </c>
      <c r="I26">
        <v>33.333333333333336</v>
      </c>
      <c r="M26">
        <v>6.666666666666667</v>
      </c>
    </row>
    <row r="27" spans="4:16" x14ac:dyDescent="0.25">
      <c r="E27">
        <v>-100</v>
      </c>
      <c r="I27">
        <v>-50</v>
      </c>
      <c r="M27">
        <v>100</v>
      </c>
    </row>
    <row r="28" spans="4:16" x14ac:dyDescent="0.25">
      <c r="E28">
        <v>33.333333333333336</v>
      </c>
      <c r="I28">
        <v>25</v>
      </c>
      <c r="M28">
        <v>-14.285714285714286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F14"/>
  <sheetViews>
    <sheetView workbookViewId="0">
      <selection activeCell="R10" sqref="R10"/>
    </sheetView>
  </sheetViews>
  <sheetFormatPr defaultRowHeight="15" x14ac:dyDescent="0.25"/>
  <cols>
    <col min="3" max="3" width="13.42578125" customWidth="1"/>
  </cols>
  <sheetData>
    <row r="11" spans="3:6" x14ac:dyDescent="0.25">
      <c r="C11" t="s">
        <v>1107</v>
      </c>
      <c r="D11">
        <v>24</v>
      </c>
      <c r="E11">
        <v>48</v>
      </c>
      <c r="F11">
        <v>72</v>
      </c>
    </row>
    <row r="12" spans="3:6" x14ac:dyDescent="0.25">
      <c r="C12" t="s">
        <v>1108</v>
      </c>
      <c r="D12">
        <v>3.8644688644688658</v>
      </c>
      <c r="E12">
        <v>-2.101278772378516</v>
      </c>
      <c r="F12">
        <v>-33.493589743589745</v>
      </c>
    </row>
    <row r="13" spans="3:6" x14ac:dyDescent="0.25">
      <c r="C13" t="s">
        <v>1109</v>
      </c>
      <c r="D13">
        <v>-8.2428292954608757</v>
      </c>
      <c r="E13">
        <v>-2.8688644688644684</v>
      </c>
      <c r="F13">
        <v>4.8809523809523796</v>
      </c>
    </row>
    <row r="14" spans="3:6" x14ac:dyDescent="0.25">
      <c r="C14" t="s">
        <v>1110</v>
      </c>
      <c r="D14">
        <v>18.294527949700363</v>
      </c>
      <c r="E14">
        <v>28.137931034482762</v>
      </c>
      <c r="F14">
        <v>43.333333333333329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M22"/>
  <sheetViews>
    <sheetView topLeftCell="A5" workbookViewId="0">
      <selection activeCell="M19" sqref="M19"/>
    </sheetView>
  </sheetViews>
  <sheetFormatPr defaultRowHeight="15" x14ac:dyDescent="0.25"/>
  <cols>
    <col min="3" max="3" width="10" bestFit="1" customWidth="1"/>
  </cols>
  <sheetData>
    <row r="1" spans="2:13" x14ac:dyDescent="0.25">
      <c r="E1" s="13"/>
      <c r="F1" s="15" t="s">
        <v>90</v>
      </c>
    </row>
    <row r="2" spans="2:13" x14ac:dyDescent="0.25">
      <c r="E2" s="13" t="s">
        <v>81</v>
      </c>
      <c r="F2" s="13" t="s">
        <v>91</v>
      </c>
    </row>
    <row r="3" spans="2:13" x14ac:dyDescent="0.25">
      <c r="B3" t="s">
        <v>2</v>
      </c>
      <c r="C3" t="s">
        <v>27</v>
      </c>
      <c r="K3" t="s">
        <v>5</v>
      </c>
      <c r="L3" t="s">
        <v>3</v>
      </c>
      <c r="M3" t="s">
        <v>4</v>
      </c>
    </row>
    <row r="4" spans="2:13" x14ac:dyDescent="0.25">
      <c r="B4">
        <v>5</v>
      </c>
      <c r="C4">
        <v>4354000</v>
      </c>
      <c r="K4" t="s">
        <v>6</v>
      </c>
    </row>
    <row r="5" spans="2:13" x14ac:dyDescent="0.25">
      <c r="B5">
        <v>10</v>
      </c>
      <c r="C5">
        <v>11900000</v>
      </c>
      <c r="K5" t="s">
        <v>7</v>
      </c>
    </row>
    <row r="6" spans="2:13" x14ac:dyDescent="0.25">
      <c r="B6">
        <v>20</v>
      </c>
      <c r="C6">
        <v>36720000</v>
      </c>
      <c r="K6" t="s">
        <v>8</v>
      </c>
    </row>
    <row r="7" spans="2:13" x14ac:dyDescent="0.25">
      <c r="B7">
        <v>93.4</v>
      </c>
      <c r="C7">
        <v>159400000</v>
      </c>
      <c r="K7" t="s">
        <v>17</v>
      </c>
    </row>
    <row r="8" spans="2:13" x14ac:dyDescent="0.25">
      <c r="K8" t="s">
        <v>10</v>
      </c>
      <c r="L8">
        <v>28480000</v>
      </c>
      <c r="M8">
        <f t="shared" ref="M8:M19" si="0">(L8+3000000)/2000000</f>
        <v>15.74</v>
      </c>
    </row>
    <row r="9" spans="2:13" x14ac:dyDescent="0.25">
      <c r="K9" t="s">
        <v>16</v>
      </c>
      <c r="L9">
        <v>17470000</v>
      </c>
      <c r="M9">
        <f t="shared" si="0"/>
        <v>10.234999999999999</v>
      </c>
    </row>
    <row r="10" spans="2:13" x14ac:dyDescent="0.25">
      <c r="K10" t="s">
        <v>15</v>
      </c>
      <c r="L10">
        <v>21010000</v>
      </c>
      <c r="M10">
        <f t="shared" si="0"/>
        <v>12.005000000000001</v>
      </c>
    </row>
    <row r="11" spans="2:13" x14ac:dyDescent="0.25">
      <c r="K11" t="s">
        <v>9</v>
      </c>
      <c r="L11">
        <v>14910000</v>
      </c>
      <c r="M11">
        <f t="shared" si="0"/>
        <v>8.9550000000000001</v>
      </c>
    </row>
    <row r="12" spans="2:13" x14ac:dyDescent="0.25">
      <c r="K12" t="s">
        <v>14</v>
      </c>
      <c r="L12">
        <v>22110000</v>
      </c>
      <c r="M12">
        <f t="shared" si="0"/>
        <v>12.555</v>
      </c>
    </row>
    <row r="13" spans="2:13" x14ac:dyDescent="0.25">
      <c r="K13" t="s">
        <v>18</v>
      </c>
      <c r="L13">
        <v>17230000</v>
      </c>
      <c r="M13">
        <f t="shared" si="0"/>
        <v>10.115</v>
      </c>
    </row>
    <row r="14" spans="2:13" x14ac:dyDescent="0.25">
      <c r="K14" t="s">
        <v>12</v>
      </c>
      <c r="L14">
        <v>21420000</v>
      </c>
      <c r="M14">
        <f t="shared" si="0"/>
        <v>12.21</v>
      </c>
    </row>
    <row r="15" spans="2:13" x14ac:dyDescent="0.25">
      <c r="K15" t="s">
        <v>11</v>
      </c>
      <c r="L15">
        <v>14700000</v>
      </c>
      <c r="M15">
        <f t="shared" si="0"/>
        <v>8.85</v>
      </c>
    </row>
    <row r="16" spans="2:13" x14ac:dyDescent="0.25">
      <c r="K16" t="s">
        <v>13</v>
      </c>
      <c r="L16">
        <v>24750000</v>
      </c>
      <c r="M16">
        <f t="shared" si="0"/>
        <v>13.875</v>
      </c>
    </row>
    <row r="17" spans="11:13" x14ac:dyDescent="0.25">
      <c r="K17" t="s">
        <v>66</v>
      </c>
      <c r="L17">
        <v>22120000</v>
      </c>
      <c r="M17">
        <f t="shared" si="0"/>
        <v>12.56</v>
      </c>
    </row>
    <row r="18" spans="11:13" x14ac:dyDescent="0.25">
      <c r="K18" t="s">
        <v>67</v>
      </c>
      <c r="L18">
        <v>986000</v>
      </c>
      <c r="M18">
        <f t="shared" si="0"/>
        <v>1.9930000000000001</v>
      </c>
    </row>
    <row r="19" spans="11:13" x14ac:dyDescent="0.25">
      <c r="K19" t="s">
        <v>68</v>
      </c>
      <c r="L19">
        <v>324000</v>
      </c>
      <c r="M19">
        <f t="shared" si="0"/>
        <v>1.6619999999999999</v>
      </c>
    </row>
    <row r="20" spans="11:13" x14ac:dyDescent="0.25">
      <c r="K20" t="s">
        <v>69</v>
      </c>
    </row>
    <row r="21" spans="11:13" x14ac:dyDescent="0.25">
      <c r="K21" t="s">
        <v>70</v>
      </c>
    </row>
    <row r="22" spans="11:13" x14ac:dyDescent="0.25">
      <c r="K22" t="s">
        <v>71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L22"/>
  <sheetViews>
    <sheetView workbookViewId="0">
      <selection activeCell="K10" sqref="K10:L16"/>
    </sheetView>
  </sheetViews>
  <sheetFormatPr defaultRowHeight="15" x14ac:dyDescent="0.25"/>
  <cols>
    <col min="3" max="3" width="10" bestFit="1" customWidth="1"/>
  </cols>
  <sheetData>
    <row r="1" spans="2:12" x14ac:dyDescent="0.25">
      <c r="F1" s="13"/>
      <c r="G1" s="13" t="s">
        <v>94</v>
      </c>
    </row>
    <row r="2" spans="2:12" x14ac:dyDescent="0.25">
      <c r="F2" s="13" t="s">
        <v>84</v>
      </c>
      <c r="G2" s="13" t="s">
        <v>93</v>
      </c>
    </row>
    <row r="3" spans="2:12" x14ac:dyDescent="0.25">
      <c r="B3" t="s">
        <v>2</v>
      </c>
      <c r="C3" t="s">
        <v>27</v>
      </c>
      <c r="J3" t="s">
        <v>5</v>
      </c>
      <c r="K3" t="s">
        <v>3</v>
      </c>
      <c r="L3" t="s">
        <v>4</v>
      </c>
    </row>
    <row r="4" spans="2:12" x14ac:dyDescent="0.25">
      <c r="B4">
        <v>5</v>
      </c>
      <c r="C4">
        <v>14000000</v>
      </c>
      <c r="J4" t="s">
        <v>6</v>
      </c>
    </row>
    <row r="5" spans="2:12" x14ac:dyDescent="0.25">
      <c r="B5">
        <v>10</v>
      </c>
      <c r="C5">
        <v>34960000</v>
      </c>
      <c r="J5" t="s">
        <v>7</v>
      </c>
    </row>
    <row r="6" spans="2:12" x14ac:dyDescent="0.25">
      <c r="B6">
        <v>20</v>
      </c>
      <c r="C6">
        <v>90120000</v>
      </c>
      <c r="J6" t="s">
        <v>8</v>
      </c>
    </row>
    <row r="7" spans="2:12" x14ac:dyDescent="0.25">
      <c r="B7">
        <v>86.1</v>
      </c>
      <c r="C7">
        <v>373700000</v>
      </c>
      <c r="J7" t="s">
        <v>17</v>
      </c>
    </row>
    <row r="8" spans="2:12" x14ac:dyDescent="0.25">
      <c r="J8" t="s">
        <v>10</v>
      </c>
      <c r="K8">
        <v>66020000</v>
      </c>
      <c r="L8">
        <f>(K8+6000000)/4000000</f>
        <v>18.004999999999999</v>
      </c>
    </row>
    <row r="9" spans="2:12" x14ac:dyDescent="0.25">
      <c r="J9" t="s">
        <v>16</v>
      </c>
      <c r="K9">
        <v>373700000</v>
      </c>
      <c r="L9">
        <f>(K9+6000000)/4000000</f>
        <v>94.924999999999997</v>
      </c>
    </row>
    <row r="10" spans="2:12" x14ac:dyDescent="0.25">
      <c r="J10" t="s">
        <v>15</v>
      </c>
    </row>
    <row r="11" spans="2:12" x14ac:dyDescent="0.25">
      <c r="J11" t="s">
        <v>9</v>
      </c>
    </row>
    <row r="12" spans="2:12" x14ac:dyDescent="0.25">
      <c r="J12" t="s">
        <v>14</v>
      </c>
    </row>
    <row r="13" spans="2:12" x14ac:dyDescent="0.25">
      <c r="J13" t="s">
        <v>18</v>
      </c>
    </row>
    <row r="14" spans="2:12" x14ac:dyDescent="0.25">
      <c r="J14" t="s">
        <v>12</v>
      </c>
    </row>
    <row r="15" spans="2:12" x14ac:dyDescent="0.25">
      <c r="J15" t="s">
        <v>11</v>
      </c>
    </row>
    <row r="16" spans="2:12" x14ac:dyDescent="0.25">
      <c r="J16" t="s">
        <v>13</v>
      </c>
    </row>
    <row r="17" spans="10:10" x14ac:dyDescent="0.25">
      <c r="J17" t="s">
        <v>66</v>
      </c>
    </row>
    <row r="18" spans="10:10" x14ac:dyDescent="0.25">
      <c r="J18" t="s">
        <v>67</v>
      </c>
    </row>
    <row r="19" spans="10:10" x14ac:dyDescent="0.25">
      <c r="J19" t="s">
        <v>68</v>
      </c>
    </row>
    <row r="20" spans="10:10" x14ac:dyDescent="0.25">
      <c r="J20" t="s">
        <v>69</v>
      </c>
    </row>
    <row r="21" spans="10:10" x14ac:dyDescent="0.25">
      <c r="J21" t="s">
        <v>70</v>
      </c>
    </row>
    <row r="22" spans="10:10" x14ac:dyDescent="0.25">
      <c r="J22" t="s">
        <v>71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L22"/>
  <sheetViews>
    <sheetView topLeftCell="A2" workbookViewId="0">
      <selection activeCell="L16" sqref="L16"/>
    </sheetView>
  </sheetViews>
  <sheetFormatPr defaultRowHeight="15" x14ac:dyDescent="0.25"/>
  <cols>
    <col min="3" max="3" width="10" bestFit="1" customWidth="1"/>
    <col min="11" max="11" width="10" bestFit="1" customWidth="1"/>
  </cols>
  <sheetData>
    <row r="1" spans="2:12" x14ac:dyDescent="0.25">
      <c r="E1" s="13"/>
      <c r="F1" s="13" t="s">
        <v>96</v>
      </c>
    </row>
    <row r="2" spans="2:12" x14ac:dyDescent="0.25">
      <c r="E2" s="13" t="s">
        <v>98</v>
      </c>
      <c r="F2" s="13" t="s">
        <v>97</v>
      </c>
    </row>
    <row r="3" spans="2:12" x14ac:dyDescent="0.25">
      <c r="B3" t="s">
        <v>2</v>
      </c>
      <c r="C3" t="s">
        <v>27</v>
      </c>
      <c r="J3" t="s">
        <v>5</v>
      </c>
      <c r="K3" t="s">
        <v>3</v>
      </c>
      <c r="L3" t="s">
        <v>4</v>
      </c>
    </row>
    <row r="4" spans="2:12" x14ac:dyDescent="0.25">
      <c r="B4">
        <v>5</v>
      </c>
      <c r="C4">
        <v>39630000</v>
      </c>
      <c r="J4" t="s">
        <v>6</v>
      </c>
    </row>
    <row r="5" spans="2:12" x14ac:dyDescent="0.25">
      <c r="B5">
        <v>10</v>
      </c>
      <c r="C5">
        <v>76180000</v>
      </c>
      <c r="J5" t="s">
        <v>7</v>
      </c>
    </row>
    <row r="6" spans="2:12" x14ac:dyDescent="0.25">
      <c r="B6">
        <v>20</v>
      </c>
      <c r="C6">
        <v>132500000</v>
      </c>
      <c r="J6" t="s">
        <v>8</v>
      </c>
    </row>
    <row r="7" spans="2:12" x14ac:dyDescent="0.25">
      <c r="B7">
        <v>72.900000000000006</v>
      </c>
      <c r="C7">
        <v>571400000</v>
      </c>
      <c r="J7" t="s">
        <v>17</v>
      </c>
    </row>
    <row r="8" spans="2:12" x14ac:dyDescent="0.25">
      <c r="J8" t="s">
        <v>10</v>
      </c>
      <c r="K8">
        <v>117100000</v>
      </c>
      <c r="L8">
        <f t="shared" ref="L8:L16" si="0">(K8+8000000)/8000000</f>
        <v>15.637499999999999</v>
      </c>
    </row>
    <row r="9" spans="2:12" x14ac:dyDescent="0.25">
      <c r="J9" t="s">
        <v>16</v>
      </c>
      <c r="K9">
        <v>54210000</v>
      </c>
      <c r="L9">
        <f t="shared" si="0"/>
        <v>7.7762500000000001</v>
      </c>
    </row>
    <row r="10" spans="2:12" x14ac:dyDescent="0.25">
      <c r="J10" t="s">
        <v>15</v>
      </c>
      <c r="K10">
        <v>9600000</v>
      </c>
      <c r="L10">
        <f t="shared" si="0"/>
        <v>2.2000000000000002</v>
      </c>
    </row>
    <row r="11" spans="2:12" x14ac:dyDescent="0.25">
      <c r="J11" t="s">
        <v>9</v>
      </c>
      <c r="K11">
        <v>29920000</v>
      </c>
      <c r="L11">
        <f t="shared" si="0"/>
        <v>4.74</v>
      </c>
    </row>
    <row r="12" spans="2:12" x14ac:dyDescent="0.25">
      <c r="J12" t="s">
        <v>14</v>
      </c>
      <c r="K12">
        <v>23660000</v>
      </c>
      <c r="L12">
        <f t="shared" si="0"/>
        <v>3.9575</v>
      </c>
    </row>
    <row r="13" spans="2:12" x14ac:dyDescent="0.25">
      <c r="J13" t="s">
        <v>18</v>
      </c>
      <c r="K13">
        <v>37540000</v>
      </c>
      <c r="L13">
        <f t="shared" si="0"/>
        <v>5.6924999999999999</v>
      </c>
    </row>
    <row r="14" spans="2:12" x14ac:dyDescent="0.25">
      <c r="J14" t="s">
        <v>12</v>
      </c>
      <c r="K14">
        <v>52010000</v>
      </c>
      <c r="L14">
        <f t="shared" si="0"/>
        <v>7.5012499999999998</v>
      </c>
    </row>
    <row r="15" spans="2:12" x14ac:dyDescent="0.25">
      <c r="J15" t="s">
        <v>11</v>
      </c>
      <c r="K15">
        <v>11210000</v>
      </c>
      <c r="L15">
        <f t="shared" si="0"/>
        <v>2.4012500000000001</v>
      </c>
    </row>
    <row r="16" spans="2:12" x14ac:dyDescent="0.25">
      <c r="J16" t="s">
        <v>13</v>
      </c>
      <c r="K16">
        <v>39430000</v>
      </c>
      <c r="L16">
        <f t="shared" si="0"/>
        <v>5.92875</v>
      </c>
    </row>
    <row r="17" spans="10:10" x14ac:dyDescent="0.25">
      <c r="J17" t="s">
        <v>66</v>
      </c>
    </row>
    <row r="18" spans="10:10" x14ac:dyDescent="0.25">
      <c r="J18" t="s">
        <v>67</v>
      </c>
    </row>
    <row r="19" spans="10:10" x14ac:dyDescent="0.25">
      <c r="J19" t="s">
        <v>68</v>
      </c>
    </row>
    <row r="20" spans="10:10" x14ac:dyDescent="0.25">
      <c r="J20" t="s">
        <v>69</v>
      </c>
    </row>
    <row r="21" spans="10:10" x14ac:dyDescent="0.25">
      <c r="J21" t="s">
        <v>70</v>
      </c>
    </row>
    <row r="22" spans="10:10" x14ac:dyDescent="0.25">
      <c r="J22" t="s">
        <v>71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M23"/>
  <sheetViews>
    <sheetView workbookViewId="0">
      <selection activeCell="O14" sqref="O14"/>
    </sheetView>
  </sheetViews>
  <sheetFormatPr defaultRowHeight="15" x14ac:dyDescent="0.25"/>
  <cols>
    <col min="3" max="3" width="10" bestFit="1" customWidth="1"/>
  </cols>
  <sheetData>
    <row r="1" spans="2:13" x14ac:dyDescent="0.25">
      <c r="E1" s="13"/>
      <c r="F1" s="13" t="s">
        <v>99</v>
      </c>
    </row>
    <row r="2" spans="2:13" x14ac:dyDescent="0.25">
      <c r="E2" s="13" t="s">
        <v>81</v>
      </c>
      <c r="F2" s="13" t="s">
        <v>100</v>
      </c>
    </row>
    <row r="3" spans="2:13" x14ac:dyDescent="0.25">
      <c r="B3" t="s">
        <v>2</v>
      </c>
      <c r="C3" t="s">
        <v>27</v>
      </c>
    </row>
    <row r="4" spans="2:13" x14ac:dyDescent="0.25">
      <c r="B4">
        <v>5</v>
      </c>
      <c r="C4">
        <v>29120000</v>
      </c>
      <c r="K4" t="s">
        <v>5</v>
      </c>
      <c r="L4" t="s">
        <v>3</v>
      </c>
      <c r="M4" t="s">
        <v>4</v>
      </c>
    </row>
    <row r="5" spans="2:13" x14ac:dyDescent="0.25">
      <c r="B5">
        <v>10</v>
      </c>
      <c r="C5">
        <v>51360000</v>
      </c>
      <c r="K5" t="s">
        <v>6</v>
      </c>
    </row>
    <row r="6" spans="2:13" x14ac:dyDescent="0.25">
      <c r="B6">
        <v>20</v>
      </c>
      <c r="C6">
        <v>102100000</v>
      </c>
      <c r="K6" t="s">
        <v>7</v>
      </c>
    </row>
    <row r="7" spans="2:13" x14ac:dyDescent="0.25">
      <c r="B7">
        <v>85.7</v>
      </c>
      <c r="C7">
        <v>553300000</v>
      </c>
      <c r="K7" t="s">
        <v>8</v>
      </c>
    </row>
    <row r="8" spans="2:13" x14ac:dyDescent="0.25">
      <c r="K8" t="s">
        <v>17</v>
      </c>
    </row>
    <row r="9" spans="2:13" x14ac:dyDescent="0.25">
      <c r="K9" t="s">
        <v>10</v>
      </c>
    </row>
    <row r="10" spans="2:13" x14ac:dyDescent="0.25">
      <c r="K10" t="s">
        <v>16</v>
      </c>
    </row>
    <row r="11" spans="2:13" x14ac:dyDescent="0.25">
      <c r="K11" t="s">
        <v>15</v>
      </c>
    </row>
    <row r="12" spans="2:13" x14ac:dyDescent="0.25">
      <c r="K12" t="s">
        <v>9</v>
      </c>
    </row>
    <row r="13" spans="2:13" x14ac:dyDescent="0.25">
      <c r="K13" t="s">
        <v>14</v>
      </c>
    </row>
    <row r="14" spans="2:13" x14ac:dyDescent="0.25">
      <c r="K14" t="s">
        <v>18</v>
      </c>
    </row>
    <row r="15" spans="2:13" x14ac:dyDescent="0.25">
      <c r="K15" t="s">
        <v>12</v>
      </c>
    </row>
    <row r="16" spans="2:13" x14ac:dyDescent="0.25">
      <c r="K16" t="s">
        <v>11</v>
      </c>
    </row>
    <row r="17" spans="11:11" x14ac:dyDescent="0.25">
      <c r="K17" t="s">
        <v>13</v>
      </c>
    </row>
    <row r="18" spans="11:11" x14ac:dyDescent="0.25">
      <c r="K18" t="s">
        <v>66</v>
      </c>
    </row>
    <row r="19" spans="11:11" x14ac:dyDescent="0.25">
      <c r="K19" t="s">
        <v>67</v>
      </c>
    </row>
    <row r="20" spans="11:11" x14ac:dyDescent="0.25">
      <c r="K20" t="s">
        <v>68</v>
      </c>
    </row>
    <row r="21" spans="11:11" x14ac:dyDescent="0.25">
      <c r="K21" t="s">
        <v>69</v>
      </c>
    </row>
    <row r="22" spans="11:11" x14ac:dyDescent="0.25">
      <c r="K22" t="s">
        <v>70</v>
      </c>
    </row>
    <row r="23" spans="11:11" x14ac:dyDescent="0.25">
      <c r="K23" t="s">
        <v>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58</vt:i4>
      </vt:variant>
    </vt:vector>
  </HeadingPairs>
  <TitlesOfParts>
    <vt:vector size="58" baseType="lpstr">
      <vt:lpstr>O-xylene calibration curve</vt:lpstr>
      <vt:lpstr>m-xylene</vt:lpstr>
      <vt:lpstr>Ethylbenzene calibration curve</vt:lpstr>
      <vt:lpstr>(±)-Limonene calibration</vt:lpstr>
      <vt:lpstr>α-pinene calibration</vt:lpstr>
      <vt:lpstr>α-terpineol calibration</vt:lpstr>
      <vt:lpstr>(±)-linalool standard cal</vt:lpstr>
      <vt:lpstr>Decane</vt:lpstr>
      <vt:lpstr>pCymene</vt:lpstr>
      <vt:lpstr>2-undecanone</vt:lpstr>
      <vt:lpstr>UNDECANOIC ACID</vt:lpstr>
      <vt:lpstr>Beta farnesene</vt:lpstr>
      <vt:lpstr>Trans Farnesol </vt:lpstr>
      <vt:lpstr>Recovery</vt:lpstr>
      <vt:lpstr>Tv1muya</vt:lpstr>
      <vt:lpstr>Tv1kya</vt:lpstr>
      <vt:lpstr>Tv1kyb</vt:lpstr>
      <vt:lpstr>Tv1Kyc</vt:lpstr>
      <vt:lpstr>Tv2Muya</vt:lpstr>
      <vt:lpstr>Tv2kya</vt:lpstr>
      <vt:lpstr>Tv2kyb</vt:lpstr>
      <vt:lpstr>Tv2Kyc</vt:lpstr>
      <vt:lpstr>Tv2Kyd</vt:lpstr>
      <vt:lpstr>Tv3muya</vt:lpstr>
      <vt:lpstr>Tv3muyb</vt:lpstr>
      <vt:lpstr>Tv3muyc</vt:lpstr>
      <vt:lpstr>Tv3Kya</vt:lpstr>
      <vt:lpstr>Tv4muya</vt:lpstr>
      <vt:lpstr>Tv4muyb</vt:lpstr>
      <vt:lpstr>Tv4Muyc</vt:lpstr>
      <vt:lpstr>Tv4kya</vt:lpstr>
      <vt:lpstr>Tv4kyb</vt:lpstr>
      <vt:lpstr>Tv4kyc</vt:lpstr>
      <vt:lpstr>Densities and yield</vt:lpstr>
      <vt:lpstr>Major components and sample PCA</vt:lpstr>
      <vt:lpstr>Major compounds</vt:lpstr>
      <vt:lpstr>Factor scors</vt:lpstr>
      <vt:lpstr>MLR</vt:lpstr>
      <vt:lpstr>Components for AHC</vt:lpstr>
      <vt:lpstr>ANOVA_HID</vt:lpstr>
      <vt:lpstr>ANOVA_HID1</vt:lpstr>
      <vt:lpstr>ANOVA_HID2</vt:lpstr>
      <vt:lpstr>ANOVA_HID3</vt:lpstr>
      <vt:lpstr>Percentage yield</vt:lpstr>
      <vt:lpstr>Chemotype 1 and 2 Repelle EXPT1</vt:lpstr>
      <vt:lpstr>Chemotypes 1 and 2 repellency 2</vt:lpstr>
      <vt:lpstr> Repellency ofChemotyes 1 and 2</vt:lpstr>
      <vt:lpstr>ANOVA_HID4</vt:lpstr>
      <vt:lpstr>ANOVA_HID5</vt:lpstr>
      <vt:lpstr>ANOVA_HID6</vt:lpstr>
      <vt:lpstr>ANOVA_HID7</vt:lpstr>
      <vt:lpstr>Chemotype3 Repell expt 1&amp;2</vt:lpstr>
      <vt:lpstr>graph1</vt:lpstr>
      <vt:lpstr>Farnesol repellency expt1</vt:lpstr>
      <vt:lpstr>Farnesol std repellecny Expt2</vt:lpstr>
      <vt:lpstr>overalFarnesol sheet repellency</vt:lpstr>
      <vt:lpstr>Farnesol repellency av.</vt:lpstr>
      <vt:lpstr>Farnesol std 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2019-03-03T20:28:03Z</dcterms:created>
  <dcterms:modified xsi:type="dcterms:W3CDTF">2020-02-17T09:49:15Z</dcterms:modified>
</cp:coreProperties>
</file>